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св\Google Диск\03 ОТЧЕТНОСТЬ\АКЦИЯ\ДЕПАРТАМЕНТ\2019 4 кв\"/>
    </mc:Choice>
  </mc:AlternateContent>
  <bookViews>
    <workbookView xWindow="480" yWindow="120" windowWidth="11340" windowHeight="8835" activeTab="4"/>
  </bookViews>
  <sheets>
    <sheet name="Раздел1" sheetId="11" r:id="rId1"/>
    <sheet name="Раздел2" sheetId="9" r:id="rId2"/>
    <sheet name="Раздел4" sheetId="4" r:id="rId3"/>
    <sheet name="Раздел7" sheetId="6" r:id="rId4"/>
    <sheet name="прил 1 (2)" sheetId="12" r:id="rId5"/>
    <sheet name="прил 2 (2)" sheetId="13" r:id="rId6"/>
    <sheet name="прил 3" sheetId="14" r:id="rId7"/>
  </sheets>
  <externalReferences>
    <externalReference r:id="rId8"/>
    <externalReference r:id="rId9"/>
    <externalReference r:id="rId10"/>
    <externalReference r:id="rId11"/>
    <externalReference r:id="rId12"/>
  </externalReferences>
  <definedNames>
    <definedName name="cc">#REF!</definedName>
    <definedName name="rrr" localSheetId="4">'прил 1 (2)'!$C$3:$D$3</definedName>
    <definedName name="rrr">#REF!</definedName>
    <definedName name="_xlnm.Print_Area" localSheetId="4">'прил 1 (2)'!$C$3:$R$103</definedName>
    <definedName name="_xlnm.Print_Area" localSheetId="5">'прил 2 (2)'!$C$3:$S$66</definedName>
    <definedName name="_xlnm.Print_Area" localSheetId="6">'прил 3'!$C$3:$T$85</definedName>
    <definedName name="очистить1">#REF!,#REF!,#REF!,#REF!,#REF!,#REF!,#REF!,#REF!</definedName>
    <definedName name="п1" localSheetId="4">'прил 1 (2)'!$C$3</definedName>
    <definedName name="п1">#REF!</definedName>
    <definedName name="п1чистВсеДанные" localSheetId="4">'прил 1 (2)'!$I$24:$R$25,'прил 1 (2)'!$I$28:$R$35,'прил 1 (2)'!$I$40:$R$52,'прил 1 (2)'!$I$61:$R$68,'прил 1 (2)'!$I$71:$R$76,'прил 1 (2)'!$I$79:$R$80,'прил 1 (2)'!$I$83:$R$94</definedName>
    <definedName name="п1чистВсеДанные" localSheetId="5">'[1]прил 1'!$I$24:$R$25,'[1]прил 1'!$I$28:$R$35,'[1]прил 1'!$I$40:$R$52,'[1]прил 1'!$I$61:$R$68,'[1]прил 1'!$I$71:$R$76,'[1]прил 1'!$I$79:$R$80,'[1]прил 1'!$I$83:$R$94</definedName>
    <definedName name="п1чистВсеДанные" localSheetId="6">'[2]прил 1'!$I$24:$R$25,'[2]прил 1'!$I$28:$R$35,'[2]прил 1'!$I$40:$R$52,'[2]прил 1'!$I$61:$R$68,'[2]прил 1'!$I$71:$R$76,'[2]прил 1'!$I$79:$R$80,'[2]прил 1'!$I$83:$R$94</definedName>
    <definedName name="п1чистВсеДанные">#REF!,#REF!,#REF!,#REF!,#REF!,#REF!,#REF!</definedName>
    <definedName name="п1чистВсеТекст" localSheetId="4">'прил 1 (2)'!$F$8:$R$14,'прил 1 (2)'!$N$16:$R$18</definedName>
    <definedName name="п1чистВсеТекст" localSheetId="5">'[1]прил 1'!$F$8:$R$14,'[1]прил 1'!$N$16:$R$18</definedName>
    <definedName name="п1чистВсеТекст" localSheetId="6">'[2]прил 1'!$F$8:$R$14,'[2]прил 1'!$N$16:$R$18</definedName>
    <definedName name="п1чистВсеТекст">#REF!,#REF!</definedName>
    <definedName name="п1чистТек" localSheetId="4">'прил 1 (2)'!$I$24,'прил 1 (2)'!$I$24:$M$25,'прил 1 (2)'!$I$28:$M$35,'прил 1 (2)'!$I$40:$M$52,'прил 1 (2)'!$I$61:$M$68,'прил 1 (2)'!$I$71:$M$76,'прил 1 (2)'!$I$79:$M$80,'прил 1 (2)'!$I$83:$M$94</definedName>
    <definedName name="п1чистТек" localSheetId="5">'[1]прил 1'!$I$24,'[1]прил 1'!$I$24:$M$25,'[1]прил 1'!$I$28:$M$35,'[1]прил 1'!$I$40:$M$52,'[1]прил 1'!$I$61:$M$68,'[1]прил 1'!$I$71:$M$76,'[1]прил 1'!$I$79:$M$80,'[1]прил 1'!$I$83:$M$94</definedName>
    <definedName name="п1чистТек" localSheetId="6">'[2]прил 1'!$I$24,'[2]прил 1'!$I$24:$M$25,'[2]прил 1'!$I$28:$M$35,'[2]прил 1'!$I$40:$M$52,'[2]прил 1'!$I$61:$M$68,'[2]прил 1'!$I$71:$M$76,'[2]прил 1'!$I$79:$M$80,'[2]прил 1'!$I$83:$M$94</definedName>
    <definedName name="п1чистТек">#REF!,#REF!,#REF!,#REF!,#REF!,#REF!,#REF!,#REF!</definedName>
    <definedName name="п2" localSheetId="5">'прил 2 (2)'!$C$3</definedName>
    <definedName name="п2">#REF!</definedName>
    <definedName name="п2чистВсеДанные" localSheetId="4">'[1]прил 2'!$J$19:$S$20,'[1]прил 2'!$J$22:$S$23,'[1]прил 2'!$J$25:$S$26,'[1]прил 2'!$J$30:$S$33,'[1]прил 2'!$J$36:$S$37,'[1]прил 2'!$J$40:$S$41,'[1]прил 2'!$J$44:$S$46,'[1]прил 2'!$J$49:$S$53,'[1]прил 2'!$J$55:$S$56,'[1]прил 2'!$J$58:$S$59</definedName>
    <definedName name="п2чистВсеДанные" localSheetId="5">'прил 2 (2)'!$J$19:$S$20,'прил 2 (2)'!$J$22:$S$23,'прил 2 (2)'!$J$25:$S$26,'прил 2 (2)'!$J$30:$S$33,'прил 2 (2)'!$J$36:$S$37,'прил 2 (2)'!$J$40:$S$41,'прил 2 (2)'!$J$44:$S$46,'прил 2 (2)'!$J$49:$S$53,'прил 2 (2)'!$J$55:$S$56,'прил 2 (2)'!$J$58:$S$59</definedName>
    <definedName name="п2чистВсеДанные" localSheetId="6">'[2]прил 2'!$J$19:$S$20,'[2]прил 2'!$J$22:$S$23,'[2]прил 2'!$J$25:$S$26,'[2]прил 2'!$J$30:$S$33,'[2]прил 2'!$J$36:$S$37,'[2]прил 2'!$J$40:$S$41,'[2]прил 2'!$J$44:$S$46,'[2]прил 2'!$J$49:$S$53,'[2]прил 2'!$J$55:$S$56,'[2]прил 2'!$J$58:$S$59</definedName>
    <definedName name="п2чистВсеДанные">'[4]прил 2'!$J$19:$S$20,'[4]прил 2'!$J$22:$S$23,'[4]прил 2'!$J$25:$S$26,'[4]прил 2'!$J$30:$S$33,'[4]прил 2'!$J$36:$S$37,'[4]прил 2'!$J$40:$S$41,'[4]прил 2'!$J$44:$S$46,'[4]прил 2'!$J$49:$S$53,'[4]прил 2'!$J$55:$S$56,'[4]прил 2'!$J$58:$S$59</definedName>
    <definedName name="п2чистТек" localSheetId="4">'[1]прил 2'!$J$19:$N$20,'[1]прил 2'!$J$22:$N$23,'[1]прил 2'!$J$25:$N$26,'[1]прил 2'!$J$30:$N$33,'[1]прил 2'!$J$36:$N$37,'[1]прил 2'!$J$40:$N$41,'[1]прил 2'!$J$44:$N$46,'[1]прил 2'!$J$49:$N$53,'[1]прил 2'!$J$55:$N$56,'[1]прил 2'!$J$58:$N$59</definedName>
    <definedName name="п2чистТек" localSheetId="5">'прил 2 (2)'!$J$19:$N$20,'прил 2 (2)'!$J$22:$N$23,'прил 2 (2)'!$J$25:$N$26,'прил 2 (2)'!$J$30:$N$33,'прил 2 (2)'!$J$36:$N$37,'прил 2 (2)'!$J$40:$N$41,'прил 2 (2)'!$J$44:$N$46,'прил 2 (2)'!$J$49:$N$53,'прил 2 (2)'!$J$55:$N$56,'прил 2 (2)'!$J$58:$N$59</definedName>
    <definedName name="п2чистТек" localSheetId="6">'[2]прил 2'!$J$19:$N$20,'[2]прил 2'!$J$22:$N$23,'[2]прил 2'!$J$25:$N$26,'[2]прил 2'!$J$30:$N$33,'[2]прил 2'!$J$36:$N$37,'[2]прил 2'!$J$40:$N$41,'[2]прил 2'!$J$44:$N$46,'[2]прил 2'!$J$49:$N$53,'[2]прил 2'!$J$55:$N$56,'[2]прил 2'!$J$58:$N$59</definedName>
    <definedName name="п2чистТек">'[4]прил 2'!$J$19:$N$20,'[4]прил 2'!$J$22:$N$23,'[4]прил 2'!$J$25:$N$26,'[4]прил 2'!$J$30:$N$33,'[4]прил 2'!$J$36:$N$37,'[4]прил 2'!$J$40:$N$41,'[4]прил 2'!$J$44:$N$46,'[4]прил 2'!$J$49:$N$53,'[4]прил 2'!$J$55:$N$56,'[4]прил 2'!$J$58:$N$59</definedName>
    <definedName name="п3чистВсеДанные" localSheetId="4">'[1]прил 3'!$E$17:$R$19,'[1]прил 3'!$E$24:$R$32,'[1]прил 3'!$E$35:$R$46,'[1]прил 3'!$E$48:$R$50,'[1]прил 3'!$E$55:$R$63,'[1]прил 3'!$E$66:$R$77</definedName>
    <definedName name="п3чистВсеДанные" localSheetId="5">'[1]прил 3'!$E$17:$R$19,'[1]прил 3'!$E$24:$R$32,'[1]прил 3'!$E$35:$R$46,'[1]прил 3'!$E$48:$R$50,'[1]прил 3'!$E$55:$R$63,'[1]прил 3'!$E$66:$R$77</definedName>
    <definedName name="п3чистВсеДанные" localSheetId="6">'прил 3'!$E$17:$R$19,'прил 3'!$E$24:$R$32,'прил 3'!$E$35:$R$46,'прил 3'!$E$48:$R$50,'прил 3'!$E$55:$R$63,'прил 3'!$E$66:$R$77</definedName>
    <definedName name="п3чистВсеДанные">'[4]прил 3'!$E$17:$R$19,'[4]прил 3'!$E$24:$R$32,'[4]прил 3'!$E$35:$R$46,'[4]прил 3'!$E$48:$R$50,'[4]прил 3'!$E$55:$R$63,'[4]прил 3'!$E$66:$R$77</definedName>
    <definedName name="п3чистТек" localSheetId="4">'[1]прил 3'!$E$55:$R$63,'[1]прил 3'!$E$66:$R$77</definedName>
    <definedName name="п3чистТек" localSheetId="5">'[1]прил 3'!$E$55:$R$63,'[1]прил 3'!$E$66:$R$77</definedName>
    <definedName name="п3чистТек" localSheetId="6">'прил 3'!$E$55:$R$63,'прил 3'!$E$66:$R$77</definedName>
    <definedName name="п3чистТек">'[4]прил 3'!$E$55:$R$63,'[4]прил 3'!$E$66:$R$77</definedName>
    <definedName name="п4чистВсеДанные" localSheetId="4">'[1]прил 4'!$J$23:$S$26,'[1]прил 4'!$J$29:$S$32,'[1]прил 4'!$J$37:$S$41,'[1]прил 4'!$J$44:$S$47,'[1]прил 4'!$J$52:$S$55,'[1]прил 4'!$J$58:$S$62,'[1]прил 4'!$J$65:$S$65,'[1]прил 4'!$J$67:$S$67</definedName>
    <definedName name="п4чистВсеДанные" localSheetId="5">'[1]прил 4'!$J$23:$S$26,'[1]прил 4'!$J$29:$S$32,'[1]прил 4'!$J$37:$S$41,'[1]прил 4'!$J$44:$S$47,'[1]прил 4'!$J$52:$S$55,'[1]прил 4'!$J$58:$S$62,'[1]прил 4'!$J$65:$S$65,'[1]прил 4'!$J$67:$S$67</definedName>
    <definedName name="п4чистВсеДанные" localSheetId="6">'[2]прил 4'!$J$23:$S$26,'[2]прил 4'!$J$29:$S$32,'[2]прил 4'!$J$37:$S$41,'[2]прил 4'!$J$44:$S$47,'[2]прил 4'!$J$52:$S$55,'[2]прил 4'!$J$58:$S$62,'[2]прил 4'!$J$65:$S$65,'[2]прил 4'!$J$67:$S$67</definedName>
    <definedName name="п4чистВсеДанные">'[4]прил 4'!$J$23:$S$26,'[4]прил 4'!$J$29:$S$32,'[4]прил 4'!$J$37:$S$41,'[4]прил 4'!$J$44:$S$47,'[4]прил 4'!$J$52:$S$55,'[4]прил 4'!$J$58:$S$62,'[4]прил 4'!$J$65:$S$65,'[4]прил 4'!$J$67:$S$67</definedName>
    <definedName name="п4чистТек" localSheetId="4">'[1]прил 4'!$J$23:$N$26,'[1]прил 4'!$J$29:$N$32,'[1]прил 4'!$J$37:$N$41,'[1]прил 4'!$J$44:$N$47,'[1]прил 4'!$J$52:$N$55,'[1]прил 4'!$J$58:$N$62,'[1]прил 4'!$J$65,'[1]прил 4'!$J$67</definedName>
    <definedName name="п4чистТек" localSheetId="5">'[1]прил 4'!$J$23:$N$26,'[1]прил 4'!$J$29:$N$32,'[1]прил 4'!$J$37:$N$41,'[1]прил 4'!$J$44:$N$47,'[1]прил 4'!$J$52:$N$55,'[1]прил 4'!$J$58:$N$62,'[1]прил 4'!$J$65,'[1]прил 4'!$J$67</definedName>
    <definedName name="п4чистТек" localSheetId="6">'[2]прил 4'!$J$23:$N$26,'[2]прил 4'!$J$29:$N$32,'[2]прил 4'!$J$37:$N$41,'[2]прил 4'!$J$44:$N$47,'[2]прил 4'!$J$52:$N$55,'[2]прил 4'!$J$58:$N$62,'[2]прил 4'!$J$65,'[2]прил 4'!$J$67</definedName>
    <definedName name="п4чистТек">'[4]прил 4'!$J$23:$N$26,'[4]прил 4'!$J$29:$N$32,'[4]прил 4'!$J$37:$N$41,'[4]прил 4'!$J$44:$N$47,'[4]прил 4'!$J$52:$N$55,'[4]прил 4'!$J$58:$N$62,'[4]прил 4'!$J$65,'[4]прил 4'!$J$67</definedName>
    <definedName name="п5чистВсеДанные" localSheetId="4">'[1]прил 5'!$J$20:$S$20,'[1]прил 5'!$J$23:$S$27,'[1]прил 5'!$J$32:$S$34,'[1]прил 5'!$J$37:$S$43</definedName>
    <definedName name="п5чистВсеДанные" localSheetId="5">'[1]прил 5'!$J$20:$S$20,'[1]прил 5'!$J$23:$S$27,'[1]прил 5'!$J$32:$S$34,'[1]прил 5'!$J$37:$S$43</definedName>
    <definedName name="п5чистВсеДанные" localSheetId="6">'[2]прил 5'!$J$20:$S$20,'[2]прил 5'!$J$23:$S$27,'[2]прил 5'!$J$32:$S$34,'[2]прил 5'!$J$37:$S$43</definedName>
    <definedName name="п5чистВсеДанные">'[4]прил 5'!$J$20:$S$20,'[4]прил 5'!$J$23:$S$27,'[4]прил 5'!$J$32:$S$34,'[4]прил 5'!$J$37:$S$43</definedName>
    <definedName name="п5чистТек" localSheetId="4">'[1]прил 5'!$J$20,'[1]прил 5'!$J$23:$N$27,'[1]прил 5'!$J$32:$N$34,'[1]прил 5'!$J$37:$N$43</definedName>
    <definedName name="п5чистТек" localSheetId="5">'[1]прил 5'!$J$20,'[1]прил 5'!$J$23:$N$27,'[1]прил 5'!$J$32:$N$34,'[1]прил 5'!$J$37:$N$43</definedName>
    <definedName name="п5чистТек" localSheetId="6">'[2]прил 5'!$J$20,'[2]прил 5'!$J$23:$N$27,'[2]прил 5'!$J$32:$N$34,'[2]прил 5'!$J$37:$N$43</definedName>
    <definedName name="п5чистТек">'[4]прил 5'!$J$20,'[4]прил 5'!$J$23:$N$27,'[4]прил 5'!$J$32:$N$34,'[4]прил 5'!$J$37:$N$43</definedName>
    <definedName name="Приложение" localSheetId="4">[1]Приложение!$A$1:$D$75</definedName>
    <definedName name="Приложение" localSheetId="5">[1]Приложение!$A$1:$D$75</definedName>
    <definedName name="Приложение" localSheetId="6">[2]Приложение!$A$1:$D$75</definedName>
    <definedName name="Приложение">[5]Приложение!$A$1:$D$41</definedName>
    <definedName name="тест1" localSheetId="4">'прил 1 (2)'!$G$6</definedName>
    <definedName name="тест1">#REF!</definedName>
  </definedNames>
  <calcPr calcId="162913"/>
</workbook>
</file>

<file path=xl/calcChain.xml><?xml version="1.0" encoding="utf-8"?>
<calcChain xmlns="http://schemas.openxmlformats.org/spreadsheetml/2006/main">
  <c r="C84" i="14" l="1"/>
  <c r="K82" i="14"/>
  <c r="K80" i="14"/>
  <c r="M78" i="14"/>
  <c r="AC80" i="14" s="1"/>
  <c r="K78" i="14"/>
  <c r="I78" i="14"/>
  <c r="G78" i="14"/>
  <c r="E78" i="14"/>
  <c r="C78" i="14"/>
  <c r="S77" i="14"/>
  <c r="S76" i="14"/>
  <c r="S75" i="14"/>
  <c r="S74" i="14"/>
  <c r="S73" i="14"/>
  <c r="S72" i="14"/>
  <c r="S71" i="14"/>
  <c r="S70" i="14"/>
  <c r="S69" i="14"/>
  <c r="X68" i="14"/>
  <c r="W64" i="14" s="1"/>
  <c r="S68" i="14"/>
  <c r="Z67" i="14"/>
  <c r="X67" i="14"/>
  <c r="S67" i="14"/>
  <c r="S66" i="14"/>
  <c r="Q64" i="14"/>
  <c r="O64" i="14"/>
  <c r="AD82" i="14" s="1"/>
  <c r="M64" i="14"/>
  <c r="K64" i="14"/>
  <c r="I64" i="14"/>
  <c r="AD76" i="14" s="1"/>
  <c r="G64" i="14"/>
  <c r="E64" i="14"/>
  <c r="AD72" i="14" s="1"/>
  <c r="S63" i="14"/>
  <c r="S62" i="14"/>
  <c r="S61" i="14"/>
  <c r="S60" i="14"/>
  <c r="S59" i="14"/>
  <c r="S58" i="14"/>
  <c r="S57" i="14"/>
  <c r="Z68" i="14" s="1"/>
  <c r="W62" i="14" s="1"/>
  <c r="S56" i="14"/>
  <c r="AD54" i="14"/>
  <c r="AC54" i="14" s="1"/>
  <c r="AD53" i="14"/>
  <c r="AC53" i="14"/>
  <c r="M53" i="14"/>
  <c r="K53" i="14"/>
  <c r="I53" i="14"/>
  <c r="G53" i="14"/>
  <c r="E53" i="14"/>
  <c r="W52" i="14"/>
  <c r="AD51" i="14"/>
  <c r="W42" i="14" s="1"/>
  <c r="Q51" i="14"/>
  <c r="AD84" i="14" s="1"/>
  <c r="M51" i="14"/>
  <c r="AD80" i="14" s="1"/>
  <c r="K51" i="14"/>
  <c r="AD78" i="14" s="1"/>
  <c r="I51" i="14"/>
  <c r="G51" i="14"/>
  <c r="AD74" i="14" s="1"/>
  <c r="C51" i="14"/>
  <c r="AD50" i="14"/>
  <c r="W44" i="14" s="1"/>
  <c r="W50" i="14"/>
  <c r="AD49" i="14"/>
  <c r="S49" i="14"/>
  <c r="S48" i="14"/>
  <c r="C48" i="14"/>
  <c r="AD47" i="14"/>
  <c r="AC47" i="14"/>
  <c r="W47" i="14"/>
  <c r="O47" i="14"/>
  <c r="C47" i="14"/>
  <c r="S46" i="14"/>
  <c r="S45" i="14"/>
  <c r="S42" i="14"/>
  <c r="S41" i="14"/>
  <c r="S40" i="14"/>
  <c r="S39" i="14"/>
  <c r="S38" i="14"/>
  <c r="Z37" i="14"/>
  <c r="X37" i="14"/>
  <c r="S37" i="14"/>
  <c r="Z36" i="14"/>
  <c r="X36" i="14"/>
  <c r="W33" i="14" s="1"/>
  <c r="S36" i="14"/>
  <c r="S35" i="14"/>
  <c r="Q33" i="14"/>
  <c r="M33" i="14"/>
  <c r="M47" i="14" s="1"/>
  <c r="K33" i="14"/>
  <c r="K47" i="14" s="1"/>
  <c r="I33" i="14"/>
  <c r="G33" i="14"/>
  <c r="G47" i="14" s="1"/>
  <c r="E33" i="14"/>
  <c r="E47" i="14" s="1"/>
  <c r="S32" i="14"/>
  <c r="S31" i="14"/>
  <c r="S30" i="14"/>
  <c r="S29" i="14"/>
  <c r="S28" i="14"/>
  <c r="S27" i="14"/>
  <c r="S26" i="14"/>
  <c r="S25" i="14"/>
  <c r="Q22" i="14"/>
  <c r="Q47" i="14" s="1"/>
  <c r="I22" i="14"/>
  <c r="I47" i="14" s="1"/>
  <c r="G22" i="14"/>
  <c r="C20" i="14"/>
  <c r="C17" i="14"/>
  <c r="F13" i="14"/>
  <c r="F12" i="14"/>
  <c r="F11" i="14"/>
  <c r="F10" i="14"/>
  <c r="F9" i="14"/>
  <c r="F8" i="14"/>
  <c r="F7" i="14"/>
  <c r="J5" i="14"/>
  <c r="H5" i="14"/>
  <c r="E5" i="14"/>
  <c r="C21" i="14" s="1"/>
  <c r="Y54" i="13"/>
  <c r="X54" i="13"/>
  <c r="W54" i="13"/>
  <c r="V97" i="12"/>
  <c r="V96" i="12"/>
  <c r="U96" i="12"/>
  <c r="U95" i="12"/>
  <c r="V55" i="12"/>
  <c r="V54" i="12"/>
  <c r="U54" i="12"/>
  <c r="U53" i="12"/>
  <c r="V10" i="12"/>
  <c r="U10" i="12"/>
  <c r="V9" i="12"/>
  <c r="X10" i="12" s="1"/>
  <c r="U9" i="12"/>
  <c r="W10" i="12" s="1"/>
  <c r="V8" i="12"/>
  <c r="U8" i="12"/>
  <c r="W71" i="14" l="1"/>
  <c r="W70" i="14"/>
  <c r="AC72" i="14"/>
  <c r="W72" i="14"/>
  <c r="AC74" i="14"/>
  <c r="AC84" i="14"/>
  <c r="W84" i="14"/>
  <c r="AC82" i="14"/>
  <c r="W82" i="14"/>
  <c r="S47" i="14"/>
  <c r="AC76" i="14"/>
  <c r="W76" i="14"/>
  <c r="AC78" i="14"/>
  <c r="S78" i="14"/>
  <c r="W9" i="12"/>
  <c r="W31" i="14"/>
  <c r="W49" i="14"/>
  <c r="AC50" i="14"/>
  <c r="S51" i="14"/>
  <c r="C52" i="14"/>
  <c r="S64" i="14"/>
  <c r="W74" i="14"/>
  <c r="W78" i="14"/>
  <c r="W80" i="14"/>
  <c r="AC49" i="14"/>
  <c r="W51" i="14"/>
  <c r="W54" i="14"/>
  <c r="X9" i="12"/>
  <c r="AC51" i="14"/>
  <c r="C6" i="9"/>
  <c r="D6" i="9"/>
</calcChain>
</file>

<file path=xl/comments1.xml><?xml version="1.0" encoding="utf-8"?>
<comments xmlns="http://schemas.openxmlformats.org/spreadsheetml/2006/main">
  <authors>
    <author>bondar</author>
    <author xml:space="preserve">bondar </author>
  </authors>
  <commentList>
    <comment ref="I3" authorId="0" shapeId="0">
      <text>
        <r>
          <rPr>
            <sz val="11"/>
            <color indexed="81"/>
            <rFont val="Times New Roman"/>
            <family val="1"/>
            <charset val="204"/>
          </rPr>
          <t>При заполнении отчетности необходимо вводить данные 
в ячейки с голубой заливкой.</t>
        </r>
      </text>
    </comment>
    <comment ref="C5" authorId="1" shapeId="0">
      <text>
        <r>
          <rPr>
            <sz val="11"/>
            <color indexed="81"/>
            <rFont val="Times New Roman"/>
            <family val="1"/>
            <charset val="204"/>
          </rPr>
          <t xml:space="preserve">  При внесении дополнительных реквизитов и сведений в бухгалтерскую отчетность должна быть соблюдена структура (коды строк и граф) бухгалтерского баланса, отчета о прибылях и убытках, отчета об изменении собственного капитала, отчета о движении денежных средств, отчета об использовании целевого финансирования.
  По каждому числовому значению показателей бухгалтерской отчетности, за исключением бухгалтерской отчетности, составляемой за первый отчетный период деятельности организации, должны быть приведены данные за отчетный период и период года, предшествующего отчетному году (далее - предыдущий год), аналогичный отчетному периоду.
  Если данные за период предыдущего года, аналогичный отчетному периоду, несопоставимы с данными за отчетный период, то первые из названных данных подлежат корректировке в соответствии с законодательством.
  Показатели бухгалтерского баланса, отчета о прибылях и убытках, отчета об изменении собственного капитала, отчета о движении денежных средств, отчета об использовании целевого финансирования, по которым отсутствуют числовые значения, прочеркиваются. </t>
        </r>
        <r>
          <rPr>
            <b/>
            <i/>
            <sz val="11"/>
            <color indexed="18"/>
            <rFont val="Times New Roman"/>
            <family val="1"/>
            <charset val="204"/>
          </rPr>
          <t>Вычитаемые и отрицательные числовые значения показателей показываются в круглых скобках.</t>
        </r>
        <r>
          <rPr>
            <sz val="11"/>
            <color indexed="81"/>
            <rFont val="Times New Roman"/>
            <family val="1"/>
            <charset val="204"/>
          </rPr>
          <t xml:space="preserve">
  В бухгалтерской отчетности не допускается зачет между статьями активов, обязательств, собственного капитала, доходов, расходов, за исключением случаев, установленных законодательством.
  Бухгалтерская отчетность организации, имеющей филиалы, представительства и иные обособленные подразделения (далее - подразделения), составляется с включением показателей деятельности подразделений.</t>
        </r>
      </text>
    </comment>
    <comment ref="U5" authorId="1" shapeId="0">
      <text>
        <r>
          <rPr>
            <sz val="11"/>
            <color indexed="81"/>
            <rFont val="Times New Roman"/>
            <family val="1"/>
            <charset val="204"/>
          </rPr>
          <t>В данную ячейку введите дату начала отчетного периода, за который заполняется баланс.</t>
        </r>
      </text>
    </comment>
    <comment ref="F6" authorId="1" shapeId="0">
      <text>
        <r>
          <rPr>
            <sz val="11"/>
            <color indexed="81"/>
            <rFont val="Times New Roman"/>
            <family val="1"/>
            <charset val="204"/>
          </rPr>
          <t xml:space="preserve">  В бухгалтерском балансе организации, имеющей подразделения:
  дебиторская задолженность подразделений, учитываемая на счете 79 «Внутрихозяйственные расчеты», не показывается по статьям «Долгосрочная дебиторская задолженность» (строка 170), «Краткосрочная дебиторская задолженность» (строка 250);
  кредиторская задолженность перед подразделениями, учитываемая на счете 79 «Внутрихозяйственные расчеты», не показывается по статьям «Прочие долгосрочные обязательства» (строка 560), «Краткосрочная кредиторская задолженность» (строка 630).</t>
        </r>
      </text>
    </comment>
    <comment ref="C13" authorId="1" shapeId="0">
      <text>
        <r>
          <rPr>
            <sz val="11"/>
            <color indexed="81"/>
            <rFont val="Times New Roman"/>
            <family val="1"/>
            <charset val="204"/>
          </rPr>
          <t xml:space="preserve">Показатели бухгалтерской отчетности приводятся </t>
        </r>
        <r>
          <rPr>
            <b/>
            <i/>
            <sz val="11"/>
            <color indexed="10"/>
            <rFont val="Times New Roman"/>
            <family val="1"/>
            <charset val="204"/>
          </rPr>
          <t>в тысячах белорусских рублей в целых числах</t>
        </r>
        <r>
          <rPr>
            <sz val="11"/>
            <color indexed="81"/>
            <rFont val="Times New Roman"/>
            <family val="1"/>
            <charset val="204"/>
          </rPr>
          <t>.</t>
        </r>
      </text>
    </comment>
    <comment ref="I22" authorId="1" shapeId="0">
      <text>
        <r>
          <rPr>
            <sz val="11"/>
            <color indexed="81"/>
            <rFont val="Times New Roman"/>
            <family val="1"/>
            <charset val="204"/>
          </rPr>
          <t xml:space="preserve">В графе 3 «На ________ 20__ г.» показывается стоимость активов, собственного капитала, обязательств на конец отчетного периода. </t>
        </r>
      </text>
    </comment>
    <comment ref="N22" authorId="1" shapeId="0">
      <text>
        <r>
          <rPr>
            <sz val="11"/>
            <color indexed="81"/>
            <rFont val="Times New Roman"/>
            <family val="1"/>
            <charset val="204"/>
          </rPr>
          <t>В графе 4 «На 31 декабря 20__ г.» показывается стоимость активов, собственного капитала, обязательств на конец предыдущего года, которая должна соответствовать данным графы 3 «На ________ 20__ г.» предыдущего года, за исключением случаев, установленных законодательством.</t>
        </r>
      </text>
    </comment>
    <comment ref="C23" authorId="1" shapeId="0">
      <text>
        <r>
          <rPr>
            <sz val="11"/>
            <color indexed="81"/>
            <rFont val="Times New Roman"/>
            <family val="1"/>
            <charset val="204"/>
          </rPr>
          <t>В разделе I «Долгосрочные активы» приводится информация об остатках основных средств, нематериальных активов, доходных вложений в материальные активы, вложений в долгосрочные активы, долгосрочных финансовых вложений, долгосрочной дебиторской задолженности, отложенных налоговых активов, прочих долгосрочных активов.</t>
        </r>
      </text>
    </comment>
    <comment ref="U24" authorId="1" shapeId="0">
      <text>
        <r>
          <rPr>
            <sz val="11"/>
            <color indexed="81"/>
            <rFont val="Times New Roman"/>
            <family val="1"/>
            <charset val="204"/>
          </rPr>
          <t>По статье «Основные средства» (строка 110) показывается остаточная стоимость основных средств, определяемая как разница между первоначальной (переоцененной) стоимостью основных средств, учитываемых на счете 01 «Основные средства», и накопленными по ним суммами амортизации и обесценения, учитываемых на счете 02 «Амортизация основных средств».</t>
        </r>
      </text>
    </comment>
    <comment ref="U25" authorId="1" shapeId="0">
      <text>
        <r>
          <rPr>
            <sz val="11"/>
            <color indexed="81"/>
            <rFont val="Times New Roman"/>
            <family val="1"/>
            <charset val="204"/>
          </rPr>
          <t>По статье «Нематериальные активы» (строка 120) показывается остаточная стоимость нематериальных активов, определяемая как разница между первоначальной (переоцененной) стоимостью нематериальных активов, учитываемых на счете 04 «Нематериальные активы», и накопленными по ним суммами амортизации и обесценения, учитываемых на счете 05 «Амортизация нематериальных активов».</t>
        </r>
      </text>
    </comment>
    <comment ref="U26" authorId="1" shapeId="0">
      <text>
        <r>
          <rPr>
            <sz val="10.5"/>
            <color indexed="81"/>
            <rFont val="Times New Roman"/>
            <family val="1"/>
            <charset val="204"/>
          </rPr>
          <t>По статье «Доходные вложения в материальные активы» (строка 130) показываются суммы доходных вложений в инвестиционную недвижимость, предметы финансовой аренды (лизинга) и прочих доходных вложений в материальные активы. Остаточная стоимость инвестиционной недвижимости определяется как разница между первоначальной (переоцененной) стоимостью инвестиционной недвижимости, учитываемой на счете 03 «Доходные вложения в материальные активы», и накопленными по ней суммами амортизации и обесценения, учитываемых на счете 02 «Амортизация основных средств». Остаточная стоимость предметов финансовой аренды (лизинга) определяется как разница между первоначальной (переоцененной) стоимостью предметов финансовой аренды (лизинга), учитываемых на счете 03 «Доходные вложения в материальные активы», и накопленными по ним суммами амортизации и обесценения, учитываемых на счете 02 «Амортизация основных средств».</t>
        </r>
      </text>
    </comment>
    <comment ref="U31" authorId="1" shapeId="0">
      <text>
        <r>
          <rPr>
            <sz val="11"/>
            <color indexed="81"/>
            <rFont val="Times New Roman"/>
            <family val="1"/>
            <charset val="204"/>
          </rPr>
          <t>По статье «Вложения в долгосрочные активы» (строка 140) показываются суммы вложений в долгосрочные активы, учитываемых на счете 08 «Вложения в долгосрочные активы», а также стоимость оборудования к установке, строительных материалов у заказчика, застройщика, учитываемых на счете 07 «Оборудование к установке и строительные материалы».</t>
        </r>
      </text>
    </comment>
    <comment ref="U32" authorId="1" shapeId="0">
      <text>
        <r>
          <rPr>
            <sz val="11"/>
            <color indexed="81"/>
            <rFont val="Times New Roman"/>
            <family val="1"/>
            <charset val="204"/>
          </rPr>
          <t>По статье «Долгосрочные финансовые вложения» (строка 150) показываются суммы долгосрочных финансовых вложений, учитываемых на счете 06 «Долгосрочные финансовые вложения», погашение которых ожидается более чем через 12 месяцев после отчетной даты.</t>
        </r>
      </text>
    </comment>
    <comment ref="U33" authorId="1" shapeId="0">
      <text>
        <r>
          <rPr>
            <sz val="11"/>
            <color indexed="81"/>
            <rFont val="Times New Roman"/>
            <family val="1"/>
            <charset val="204"/>
          </rPr>
          <t>По статье «Отложенные налоговые активы» (строка 160) показывается сальдо по счету 09 «Отложенные налоговые активы».</t>
        </r>
      </text>
    </comment>
    <comment ref="U34" authorId="1" shapeId="0">
      <text>
        <r>
          <rPr>
            <sz val="11"/>
            <color indexed="81"/>
            <rFont val="Times New Roman"/>
            <family val="1"/>
            <charset val="204"/>
          </rPr>
          <t>По статье «Долгосрочная дебиторская задолженность» (строка 170) показывается дебиторская задолженность, в том числе выданные авансы, предварительная оплата, учитываемая на счетах 60 «Расчеты с поставщиками и подрядчиками», 62 «Расчеты с покупателями и заказчиками», 76 «Расчеты с разными дебиторами и кредиторами» и других счетах учета расчетов, погашение которой ожидается более чем через 12 месяцев после отчетной даты.</t>
        </r>
      </text>
    </comment>
    <comment ref="V34" authorId="1" shapeId="0">
      <text>
        <r>
          <rPr>
            <sz val="11"/>
            <color indexed="81"/>
            <rFont val="Times New Roman"/>
            <family val="1"/>
            <charset val="204"/>
          </rPr>
          <t>При наличии резервов по сомнительным долгам, учитываемых на счете 63 «Резервы по сомнительным долгам», показатель этой статьи, в связи с которым созданы резервы по сомнительным долгам, уменьшается на суммы этих резервов.</t>
        </r>
      </text>
    </comment>
    <comment ref="U35" authorId="1" shapeId="0">
      <text>
        <r>
          <rPr>
            <sz val="11"/>
            <color indexed="81"/>
            <rFont val="Times New Roman"/>
            <family val="1"/>
            <charset val="204"/>
          </rPr>
          <t>По статье «Прочие долгосрочные активы» (строка 180) показываются остатки долгосрочных активов, не показанные по строкам 110-170, в том числе суммы расходов будущих периодов, учитываемых на счете 97 «Расходы будущих периодов» и подлежащих отнесению на расходы отчетного периода более чем через 12 месяцев после отчетной даты.</t>
        </r>
      </text>
    </comment>
    <comment ref="C37" authorId="1" shapeId="0">
      <text>
        <r>
          <rPr>
            <sz val="11"/>
            <color indexed="81"/>
            <rFont val="Times New Roman"/>
            <family val="1"/>
            <charset val="204"/>
          </rPr>
          <t>В разделе II «Краткосрочные активы» приводится информация об остатках запасов, долгосрочных активов, предназначенных для реализации, расходов будущих периодов, налога на добавленную стоимость по приобретенным товарам, работам, услугам, краткосрочной дебиторской задолженности, краткосрочных финансовых вложений, денежных средств и эквивалентов денежных средств, прочих краткосрочных активов.</t>
        </r>
      </text>
    </comment>
    <comment ref="U38" authorId="1" shapeId="0">
      <text>
        <r>
          <rPr>
            <sz val="11"/>
            <color indexed="81"/>
            <rFont val="Times New Roman"/>
            <family val="1"/>
            <charset val="204"/>
          </rPr>
          <t xml:space="preserve">  По статье «Запасы» (строка 210) показываются остатки материалов, животных на выращивании и откорме, незавершенного производства, готовой продукции и товаров, товаров отгруженных и прочих запасов.
  При наличии резервов под снижение стоимости запасов, учитываемых на счете 14 «Резервы под снижение стоимости запасов», показатели соответствующих строк статьи «Запасы» (строка 210), в связи с которыми созданы резервы под снижение стоимости запасов, уменьшаются на суммы этих резервов.</t>
        </r>
      </text>
    </comment>
    <comment ref="U40" authorId="1" shapeId="0">
      <text>
        <r>
          <rPr>
            <sz val="11"/>
            <color indexed="81"/>
            <rFont val="Times New Roman"/>
            <family val="1"/>
            <charset val="204"/>
          </rPr>
          <t xml:space="preserve">  По строке 211 «материалы» показываются остатки материалов, учитываемых на счетах 10 «Материалы», 15 «Заготовление и приобретение материалов».
  При ведении бухгалтерского учета заготовления и приобретения материалов с использованием счетов 15 «Заготовление и приобретение материалов» и (или) 16 «Отклонение в стоимости материалов» по строке 211 «материалы» показывается также сумма отклонений фактической себестоимости материалов от их стоимости по учетным ценам.</t>
        </r>
      </text>
    </comment>
    <comment ref="U41" authorId="1" shapeId="0">
      <text>
        <r>
          <rPr>
            <sz val="11"/>
            <color indexed="81"/>
            <rFont val="Times New Roman"/>
            <family val="1"/>
            <charset val="204"/>
          </rPr>
          <t>По строке 212 «животные на выращивании и откорме» показывается стоимость животных на выращивании и откорме, учитываемых на счете 11 «Животные на выращивании и откорме».</t>
        </r>
      </text>
    </comment>
    <comment ref="U42" authorId="1" shapeId="0">
      <text>
        <r>
          <rPr>
            <sz val="11"/>
            <color indexed="81"/>
            <rFont val="Times New Roman"/>
            <family val="1"/>
            <charset val="204"/>
          </rPr>
          <t>По строке 213 «незавершенное производство» показываются остатки незавершенного 
производства, учитываемого на счетах 
20 «Основное производство», 
21 «Полуфабрикаты собственного производства», 
23 «Вспомогательные производства», 
29 «Обслуживающие производства и хозяйства».</t>
        </r>
      </text>
    </comment>
    <comment ref="U43" authorId="1" shapeId="0">
      <text>
        <r>
          <rPr>
            <sz val="10.5"/>
            <color indexed="81"/>
            <rFont val="Times New Roman"/>
            <family val="1"/>
            <charset val="204"/>
          </rPr>
          <t>По строке 214 «готовая продукция и товары» показываются остатки готовой продукции, учитываемой на счете 43 «Готовая продукция», остатки товаров, учитываемых на счете 41 «Товары», а также расходы на реализацию, учитываемые на счете 44 «Расходы на реализацию», относящиеся к остаткам товаров в порядке, установленном законодательством.</t>
        </r>
      </text>
    </comment>
    <comment ref="V43" authorId="0" shapeId="0">
      <text>
        <r>
          <rPr>
            <sz val="10.5"/>
            <color indexed="81"/>
            <rFont val="Times New Roman"/>
            <family val="1"/>
            <charset val="204"/>
          </rPr>
          <t>При ведении бухгалтерского учета товаров по розничным ценам показатель этой строки уменьшается на сальдо по счету 42 «Торговая наценка».</t>
        </r>
      </text>
    </comment>
    <comment ref="U44" authorId="1" shapeId="0">
      <text>
        <r>
          <rPr>
            <sz val="11"/>
            <color indexed="81"/>
            <rFont val="Times New Roman"/>
            <family val="1"/>
            <charset val="204"/>
          </rPr>
          <t>По строке 215 «товары отгруженные» показываются остатки товаров отгруженных, учитываемых 
на счете 45 «Товары отгруженные».</t>
        </r>
      </text>
    </comment>
    <comment ref="U45" authorId="1" shapeId="0">
      <text>
        <r>
          <rPr>
            <sz val="11"/>
            <color indexed="81"/>
            <rFont val="Times New Roman"/>
            <family val="1"/>
            <charset val="204"/>
          </rPr>
          <t>По строке 216 «прочие запасы» показываются остатки запасов, не показанные по строкам 211-215.</t>
        </r>
      </text>
    </comment>
    <comment ref="U46" authorId="1" shapeId="0">
      <text>
        <r>
          <rPr>
            <sz val="11"/>
            <color indexed="81"/>
            <rFont val="Times New Roman"/>
            <family val="1"/>
            <charset val="204"/>
          </rPr>
          <t>По статье «Долгосрочные активы, предназначенные для реализации» (строка 220) показываются остатки долгосрочных активов, признанных предназначенными для реализации, а также активов, включенных в выбывающую группу, признанную предназначенной для реализации, учитываемых на счете 47 «Долгосрочные активы, предназначенные для реализации».</t>
        </r>
      </text>
    </comment>
    <comment ref="U47" authorId="1" shapeId="0">
      <text>
        <r>
          <rPr>
            <sz val="11"/>
            <color indexed="81"/>
            <rFont val="Times New Roman"/>
            <family val="1"/>
            <charset val="204"/>
          </rPr>
          <t>По статье «Расходы будущих периодов» (строка 230) показываются суммы расходов будущих периодов, учитываемых на счете 97 «Расходы будущих периодов» и подлежащих отнесению на расходы отчетного периода в течение 12 месяцев после отчетной даты.</t>
        </r>
      </text>
    </comment>
    <comment ref="U48" authorId="1" shapeId="0">
      <text>
        <r>
          <rPr>
            <sz val="11"/>
            <color indexed="81"/>
            <rFont val="Times New Roman"/>
            <family val="1"/>
            <charset val="204"/>
          </rPr>
          <t>По статье «Налог на добавленную стоимость по приобретенным товарам, работам, услугам» (строка 240) показываются суммы налога на добавленную стоимость, учитываемого на счете 18 «Налог на добавленную стоимость по приобретенным товарам, работам, услугам».</t>
        </r>
      </text>
    </comment>
    <comment ref="U49" authorId="1" shapeId="0">
      <text>
        <r>
          <rPr>
            <sz val="11"/>
            <color indexed="81"/>
            <rFont val="Times New Roman"/>
            <family val="1"/>
            <charset val="204"/>
          </rPr>
          <t>По статье «Краткосрочная дебиторская задолженность» (строка 250) показывается дебиторская задолженность, в том числе выданные авансы, предварительная оплата, учитываемая на счетах 60 «Расчеты с поставщиками и подрядчиками», 62 «Расчеты с покупателями и заказчиками», 76 «Расчеты с разными дебиторами и кредиторами» и других счетах учета расчетов, погашение которой ожидается в течение 12 месяцев после отчетной даты.</t>
        </r>
      </text>
    </comment>
    <comment ref="V49" authorId="1" shapeId="0">
      <text>
        <r>
          <rPr>
            <sz val="10.5"/>
            <color indexed="81"/>
            <rFont val="Times New Roman"/>
            <family val="1"/>
            <charset val="204"/>
          </rPr>
          <t>При наличии резервов по сомнительным долгам, учитываемых на счете 63 «Резервы по сомнительным долгам», показатель этой статьи, в связи с которым созданы резервы по сомнительным долгам, уменьшается на суммы этих резервов.</t>
        </r>
      </text>
    </comment>
    <comment ref="U50" authorId="1" shapeId="0">
      <text>
        <r>
          <rPr>
            <sz val="10.5"/>
            <color indexed="81"/>
            <rFont val="Times New Roman"/>
            <family val="1"/>
            <charset val="204"/>
          </rPr>
          <t xml:space="preserve">По статье «Краткосрочные финансовые вложения» (строка 260) показываются суммы краткосрочных финансовых вложений (за исключением эквивалентов денежных средств), учитываемых на счете 58 «Краткосрочные финансовые вложения», а также суммы долгосрочных финансовых вложений (за исключением долгосрочных финансовых вложений в уставные капиталы других организаций, вкладов участников договора о совместной деятельности в общее имущество простого товарищества), учитываемых на счете 06 «Долгосрочные финансовые вложения», погашение которых ожидается в течение 12 месяцев после отчетной даты. </t>
        </r>
      </text>
    </comment>
    <comment ref="V50" authorId="1" shapeId="0">
      <text>
        <r>
          <rPr>
            <sz val="10.5"/>
            <color indexed="81"/>
            <rFont val="Times New Roman"/>
            <family val="1"/>
            <charset val="204"/>
          </rPr>
          <t>При наличии резервов под обесценение краткосрочных финансовых вложений, учитываемых на счете 59 «Резервы под обесценение краткосрочных финансовых вложений», показатель этой статьи, в связи с которым созданы резервы под обесценение краткосрочных финансовых вложений, уменьшается на суммы этих резервов.</t>
        </r>
      </text>
    </comment>
    <comment ref="U51" authorId="1" shapeId="0">
      <text>
        <r>
          <rPr>
            <sz val="10.5"/>
            <color indexed="81"/>
            <rFont val="Times New Roman"/>
            <family val="1"/>
            <charset val="204"/>
          </rPr>
          <t>По статье «Денежные средства и эквиваленты денежных средств» (строка 270) показываются остатки денежных средств, учитываемых на счетах 50 «Касса», 51 «Расчетные счета», 52 «Валютные счета», 55 «Специальные счета в банках», 57 «Денежные средства в пути», а также остатки эквивалентов денежных средств, учитываемых на счете 58 «Краткосрочные финансовые вложения».</t>
        </r>
      </text>
    </comment>
    <comment ref="U52" authorId="1" shapeId="0">
      <text>
        <r>
          <rPr>
            <sz val="11"/>
            <color indexed="81"/>
            <rFont val="Times New Roman"/>
            <family val="1"/>
            <charset val="204"/>
          </rPr>
          <t>По статье «Прочие краткосрочные активы» (строка 280) показываются остатки краткосрочных активов, не показанные по строкам 210-270, в том числе учитываемые на счете 94 «Недостачи и потери от порчи имущества».</t>
        </r>
      </text>
    </comment>
    <comment ref="C60" authorId="1" shapeId="0">
      <text>
        <r>
          <rPr>
            <sz val="11"/>
            <color indexed="81"/>
            <rFont val="Times New Roman"/>
            <family val="1"/>
            <charset val="204"/>
          </rPr>
          <t>В разделе III «Собственный капитал» приводится информация 
о собственном капитале.</t>
        </r>
      </text>
    </comment>
    <comment ref="U61" authorId="1" shapeId="0">
      <text>
        <r>
          <rPr>
            <sz val="11"/>
            <color indexed="81"/>
            <rFont val="Times New Roman"/>
            <family val="1"/>
            <charset val="204"/>
          </rPr>
          <t>По статье «Уставный капитал» (строка 410) показывается остаток уставного капитала, учитываемого на счете 80 «Уставный капитал».</t>
        </r>
      </text>
    </comment>
    <comment ref="U62" authorId="1" shapeId="0">
      <text>
        <r>
          <rPr>
            <sz val="11"/>
            <color indexed="81"/>
            <rFont val="Times New Roman"/>
            <family val="1"/>
            <charset val="204"/>
          </rPr>
          <t xml:space="preserve">По статье «Неоплаченная часть уставного капитала» (строка 420) показывается дебиторская задолженность собственника имущества (учредителей, участников) по вкладам в уставный капитал, учитываемая на счете 75 «Расчеты с учредителями» (субсчет 75-1 «Расчеты по вкладам в уставный капитал»). </t>
        </r>
        <r>
          <rPr>
            <b/>
            <i/>
            <sz val="11"/>
            <color indexed="18"/>
            <rFont val="Times New Roman"/>
            <family val="1"/>
            <charset val="204"/>
          </rPr>
          <t>Показатель этой статьи вычитается при подсчете итога по разделу III «Собственный капитал».</t>
        </r>
      </text>
    </comment>
    <comment ref="U63" authorId="1" shapeId="0">
      <text>
        <r>
          <rPr>
            <sz val="10.5"/>
            <color indexed="81"/>
            <rFont val="Times New Roman"/>
            <family val="1"/>
            <charset val="204"/>
          </rPr>
          <t>По статье «Собственные акции (доли в уставном капитале)» (строка 430) показывается стоимость собственных акций (долей в уставном капитале), выкупленных у акционеров (участников), учитываемых на счете 81 «Собственные акции (доли в уставном капитале)».</t>
        </r>
        <r>
          <rPr>
            <b/>
            <i/>
            <sz val="10.5"/>
            <color indexed="18"/>
            <rFont val="Times New Roman"/>
            <family val="1"/>
            <charset val="204"/>
          </rPr>
          <t xml:space="preserve"> Показатель этой статьи вычитается при подсчете итога по разделу III «Собственный капитал».</t>
        </r>
      </text>
    </comment>
    <comment ref="U64" authorId="1" shapeId="0">
      <text>
        <r>
          <rPr>
            <sz val="11"/>
            <color indexed="81"/>
            <rFont val="Times New Roman"/>
            <family val="1"/>
            <charset val="204"/>
          </rPr>
          <t>По статье «Резервный капитал» (строка 440) показывается остаток резервного капитала, учитываемого 
на счете 82 «Резервный капитал».</t>
        </r>
      </text>
    </comment>
    <comment ref="U65" authorId="1" shapeId="0">
      <text>
        <r>
          <rPr>
            <sz val="11"/>
            <color indexed="81"/>
            <rFont val="Times New Roman"/>
            <family val="1"/>
            <charset val="204"/>
          </rPr>
          <t>По статье «Добавочный капитал» (строка 450) показывается остаток добавочного капитала, учитываемого 
на счете 83 «Добавочный капитал».</t>
        </r>
      </text>
    </comment>
    <comment ref="U66" authorId="1" shapeId="0">
      <text>
        <r>
          <rPr>
            <sz val="10.5"/>
            <color indexed="81"/>
            <rFont val="Times New Roman"/>
            <family val="1"/>
            <charset val="204"/>
          </rPr>
          <t xml:space="preserve">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t>
        </r>
        <r>
          <rPr>
            <b/>
            <i/>
            <sz val="10.5"/>
            <color indexed="18"/>
            <rFont val="Times New Roman"/>
            <family val="1"/>
            <charset val="204"/>
          </rPr>
          <t>Остаток непокрытого убытка, показанный по этой статье, вычитается при подсчете итога по разделу III «Собственный капитал».</t>
        </r>
      </text>
    </comment>
    <comment ref="U67" authorId="1" shapeId="0">
      <text>
        <r>
          <rPr>
            <sz val="11"/>
            <color indexed="81"/>
            <rFont val="Times New Roman"/>
            <family val="1"/>
            <charset val="204"/>
          </rPr>
          <t xml:space="preserve">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t>
        </r>
        <r>
          <rPr>
            <b/>
            <i/>
            <sz val="11"/>
            <color indexed="18"/>
            <rFont val="Times New Roman"/>
            <family val="1"/>
            <charset val="204"/>
          </rPr>
          <t xml:space="preserve">Остаток убытка отчетного периода, показанный по этой статье, вычитается при подсчете итога по разделу III «Собственный капитал». </t>
        </r>
        <r>
          <rPr>
            <b/>
            <i/>
            <sz val="11"/>
            <color indexed="81"/>
            <rFont val="Times New Roman"/>
            <family val="1"/>
            <charset val="204"/>
          </rPr>
          <t xml:space="preserve">
В годовом бухгалтерском балансе статья «Чистая прибыль (убыток) отчетного периода» (строка 470) не заполняется.</t>
        </r>
      </text>
    </comment>
    <comment ref="U68" authorId="1" shapeId="0">
      <text>
        <r>
          <rPr>
            <sz val="10.5"/>
            <color indexed="81"/>
            <rFont val="Times New Roman"/>
            <family val="1"/>
            <charset val="204"/>
          </rPr>
          <t>По статье «Целевое финансирование» (строка 480) показывается остаток целевого финансирования, учитываемого на счете 86 «Целевое финансирование».</t>
        </r>
      </text>
    </comment>
    <comment ref="C70" authorId="1" shapeId="0">
      <text>
        <r>
          <rPr>
            <sz val="11"/>
            <color indexed="81"/>
            <rFont val="Times New Roman"/>
            <family val="1"/>
            <charset val="204"/>
          </rPr>
          <t>В разделе IV «Долгосрочные обязательства» приводится информация об обязательствах, погашение которых ожидается более чем через 12 месяцев после отчетной даты.</t>
        </r>
      </text>
    </comment>
    <comment ref="U71" authorId="1" shapeId="0">
      <text>
        <r>
          <rPr>
            <sz val="11"/>
            <color indexed="81"/>
            <rFont val="Times New Roman"/>
            <family val="1"/>
            <charset val="204"/>
          </rPr>
          <t>По статье «Долгосрочные кредиты и займы» (строка 510) показываются учитываемые на счете 67 «Расчеты по долгосрочным кредитам и займам» обязательства по долгосрочным кредитам и займам (за исключением процентов по ним), погашение которых ожидается более чем через 12 месяцев после отчетной даты.</t>
        </r>
      </text>
    </comment>
    <comment ref="U72" authorId="1" shapeId="0">
      <text>
        <r>
          <rPr>
            <sz val="11"/>
            <color indexed="81"/>
            <rFont val="Times New Roman"/>
            <family val="1"/>
            <charset val="204"/>
          </rPr>
          <t>По статье «Долгосрочные обязательства по лизинговым платежам» (строка 520) показываются учитываемые на счете 76 «Расчеты с разными дебиторами и кредиторами» обязательства по лизинговым платежам, погашение которых ожидается более чем через 12 месяцев после отчетной даты.</t>
        </r>
      </text>
    </comment>
    <comment ref="U73" authorId="1" shapeId="0">
      <text>
        <r>
          <rPr>
            <sz val="10.5"/>
            <color indexed="81"/>
            <rFont val="Times New Roman"/>
            <family val="1"/>
            <charset val="204"/>
          </rPr>
          <t>По статье «Отложенные налоговые обязательства» (строка 530) показывается сальдо по счету 65 «Отложенные налоговые обязательства».</t>
        </r>
      </text>
    </comment>
    <comment ref="U74" authorId="1" shapeId="0">
      <text>
        <r>
          <rPr>
            <sz val="11"/>
            <color indexed="81"/>
            <rFont val="Times New Roman"/>
            <family val="1"/>
            <charset val="204"/>
          </rPr>
          <t>По статье «Доходы будущих периодов» (строка 540) показываются суммы доходов будущих периодов, учитываемых на счете 98 «Доходы будущих периодов» и подлежащих отнесению на доходы отчетного периода более чем через 12 месяцев после отчетной даты.</t>
        </r>
      </text>
    </comment>
    <comment ref="U75" authorId="1" shapeId="0">
      <text>
        <r>
          <rPr>
            <sz val="11"/>
            <color indexed="81"/>
            <rFont val="Times New Roman"/>
            <family val="1"/>
            <charset val="204"/>
          </rPr>
          <t>По статье «Резервы предстоящих платежей» (строка 550) показываются суммы резервов предстоящих платежей, учитываемых на счете 96 «Резервы предстоящих платежей» и подлежащих использованию более чем через 12 месяцев после отчетной даты.</t>
        </r>
      </text>
    </comment>
    <comment ref="U76" authorId="1" shapeId="0">
      <text>
        <r>
          <rPr>
            <sz val="10.5"/>
            <color indexed="81"/>
            <rFont val="Times New Roman"/>
            <family val="1"/>
            <charset val="204"/>
          </rPr>
          <t>По статье «Прочие долгосрочные обязательства» (строка 560) показываются обязательства, погашение которых ожидается более чем через 12 месяцев после отчетной даты, не показанные по строкам 510-550.</t>
        </r>
      </text>
    </comment>
    <comment ref="C78" authorId="1" shapeId="0">
      <text>
        <r>
          <rPr>
            <sz val="11"/>
            <color indexed="81"/>
            <rFont val="Times New Roman"/>
            <family val="1"/>
            <charset val="204"/>
          </rPr>
          <t>В разделе V «Краткосрочные обязательства» приводится информация об обязательствах, погашение которых ожидается в течение 12 месяцев после отчетной даты.</t>
        </r>
      </text>
    </comment>
    <comment ref="U79" authorId="1" shapeId="0">
      <text>
        <r>
          <rPr>
            <sz val="11"/>
            <color indexed="81"/>
            <rFont val="Times New Roman"/>
            <family val="1"/>
            <charset val="204"/>
          </rPr>
          <t>По статье «Краткосрочные кредиты и займы» (строка 610) показываются обязательства по краткосрочным кредитам и займам (за исключением процентов по ним), учитываемые на счете 66 «Расчеты по краткосрочным кредитам и займам».</t>
        </r>
      </text>
    </comment>
    <comment ref="U80" authorId="1" shapeId="0">
      <text>
        <r>
          <rPr>
            <sz val="11"/>
            <color indexed="81"/>
            <rFont val="Times New Roman"/>
            <family val="1"/>
            <charset val="204"/>
          </rPr>
          <t>По статье «Краткосрочная часть долгосрочных обязательств» (строка 620) показывается часть долгосрочных обязательств, учитываемых на счетах учета расчетов, погашение которой ожидается в течение 12 месяцев после отчетной даты, за исключением кредиторской задолженности, показанной по статье «Краткосрочная кредиторская задолженность» (строка 630).</t>
        </r>
      </text>
    </comment>
    <comment ref="U81" authorId="1" shapeId="0">
      <text>
        <r>
          <rPr>
            <sz val="11"/>
            <color indexed="81"/>
            <rFont val="Times New Roman"/>
            <family val="1"/>
            <charset val="204"/>
          </rPr>
          <t>По статье «Краткосрочная кредиторская задолженность» (строка 630) показывается кредиторская задолженность, учитываемая на счетах учета расчетов (за исключением обязательств, включенных в выбывающую группу, признанную предназначенной для реализации, и обязательств по кредитам и займам без учета процентов по ним), погашение которой ожидается в течение 12 месяцев после отчетной даты.</t>
        </r>
      </text>
    </comment>
    <comment ref="U83" authorId="1" shapeId="0">
      <text>
        <r>
          <rPr>
            <sz val="11"/>
            <color indexed="81"/>
            <rFont val="Times New Roman"/>
            <family val="1"/>
            <charset val="204"/>
          </rPr>
          <t>По строке 631 «поставщикам, подрядчикам, исполнителям» показывается кредиторская задолженность поставщикам, подрядчикам, исполнителям, учитываемая на счете 60 «Расчеты с поставщиками и подрядчиками».</t>
        </r>
      </text>
    </comment>
    <comment ref="U84" authorId="1" shapeId="0">
      <text>
        <r>
          <rPr>
            <sz val="11"/>
            <color indexed="81"/>
            <rFont val="Times New Roman"/>
            <family val="1"/>
            <charset val="204"/>
          </rPr>
          <t>По строке 632 «по авансам полученным» показываются суммы полученных от покупателей и заказчиков предварительной оплаты, авансов, учитываемых на счете 62 «Расчеты с покупателями и заказчиками».</t>
        </r>
      </text>
    </comment>
    <comment ref="U85" authorId="1" shapeId="0">
      <text>
        <r>
          <rPr>
            <sz val="11"/>
            <color indexed="81"/>
            <rFont val="Times New Roman"/>
            <family val="1"/>
            <charset val="204"/>
          </rPr>
          <t>По строке 633 «по налогам и сборам» показывается кредиторская задолженность по налогам и сборам, учитываемая на счете 68 «Расчеты по налогам и сборам».</t>
        </r>
      </text>
    </comment>
    <comment ref="U86" authorId="1" shapeId="0">
      <text>
        <r>
          <rPr>
            <sz val="11"/>
            <color indexed="81"/>
            <rFont val="Times New Roman"/>
            <family val="1"/>
            <charset val="204"/>
          </rPr>
          <t>По строке 634 «по социальному страхованию и обеспечению» показывается кредиторская задолженность по социальному страхованию и обеспечению, учитываемая на счете 69 «Расчеты по социальному страхованию и обеспечению».</t>
        </r>
      </text>
    </comment>
    <comment ref="U87" authorId="1" shapeId="0">
      <text>
        <r>
          <rPr>
            <sz val="11"/>
            <color indexed="81"/>
            <rFont val="Times New Roman"/>
            <family val="1"/>
            <charset val="204"/>
          </rPr>
          <t>По строке 635 «по оплате труда» показывается кредиторская задолженность перед работниками по оплате труда, учитываемая на счете 70 «Расчеты с персоналом по оплате труда», а также кредиторская задолженность перед работниками по начисленным, но не выплаченным в установленный срок суммам, учитываемая на счете 76 «Расчеты с разными дебиторами и кредиторами».</t>
        </r>
      </text>
    </comment>
    <comment ref="U88" authorId="1" shapeId="0">
      <text>
        <r>
          <rPr>
            <sz val="11"/>
            <color indexed="81"/>
            <rFont val="Times New Roman"/>
            <family val="1"/>
            <charset val="204"/>
          </rPr>
          <t>По строке 636 «по лизинговым платежам» показывается кредиторская задолженность по лизинговым платежам, учитываемая на счете 76 «Расчеты с разными дебиторами и кредиторами».</t>
        </r>
      </text>
    </comment>
    <comment ref="U89" authorId="1" shapeId="0">
      <text>
        <r>
          <rPr>
            <sz val="11"/>
            <color indexed="81"/>
            <rFont val="Times New Roman"/>
            <family val="1"/>
            <charset val="204"/>
          </rPr>
          <t>По строке 637 «собственнику имущества (учредителям, участникам)» показывается кредиторская задолженность перед собственником имущества (учредителями, участниками) по выплате дивидендов и других доходов от участия в уставном капитале организации, учитываемая на счетах 70 «Расчеты с персоналом по оплате труда», 75 «Расчеты с учредителями».</t>
        </r>
      </text>
    </comment>
    <comment ref="U90" authorId="1" shapeId="0">
      <text>
        <r>
          <rPr>
            <sz val="11"/>
            <color indexed="81"/>
            <rFont val="Times New Roman"/>
            <family val="1"/>
            <charset val="204"/>
          </rPr>
          <t>По строке 638 «прочим кредиторам» показывается кредиторская задолженность, не показанная по строкам 631-637, в том числе кредиторская задолженность по процентам по кредитам 
и займам, учитываемая на счетах 
66 «Расчеты по краткосрочным кредитам и займам», 
67 «Расчеты по долгосрочным кредитам и займам», кредиторская задолженность перед 
работниками, учитываемая на счетах 
71 «Расчеты с подотчетными лицами», 
73 «Расчеты с персоналом по прочим операциям».</t>
        </r>
      </text>
    </comment>
    <comment ref="U91" authorId="1" shapeId="0">
      <text>
        <r>
          <rPr>
            <sz val="11"/>
            <color indexed="81"/>
            <rFont val="Times New Roman"/>
            <family val="1"/>
            <charset val="204"/>
          </rPr>
          <t>По статье «Обязательства, предназначенные для реализации» (строка 640) показываются обязательства, включенные в выбывающую группу, признанную предназначенной для реализации, учитываемые на счете 76 «Расчеты с разными дебиторами и кредиторами».</t>
        </r>
      </text>
    </comment>
    <comment ref="U92" authorId="1" shapeId="0">
      <text>
        <r>
          <rPr>
            <sz val="11"/>
            <color indexed="81"/>
            <rFont val="Times New Roman"/>
            <family val="1"/>
            <charset val="204"/>
          </rPr>
          <t>По статье «Доходы будущих периодов» (строка 650) показываются суммы доходов будущих периодов, учитываемых на счете 98 «Доходы будущих периодов» и подлежащих отнесению на доходы отчетного периода в течение 12 месяцев после отчетной даты.</t>
        </r>
      </text>
    </comment>
    <comment ref="U93" authorId="1" shapeId="0">
      <text>
        <r>
          <rPr>
            <sz val="11"/>
            <color indexed="81"/>
            <rFont val="Times New Roman"/>
            <family val="1"/>
            <charset val="204"/>
          </rPr>
          <t>По статье «Резервы предстоящих платежей» (строка 660) показываются суммы резервов предстоящих платежей, учитываемых на счете 96 «Резервы предстоящих платежей» и подлежащих использованию в течение 12 месяцев после отчетной даты.</t>
        </r>
      </text>
    </comment>
    <comment ref="U94" authorId="1" shapeId="0">
      <text>
        <r>
          <rPr>
            <sz val="11"/>
            <color indexed="81"/>
            <rFont val="Times New Roman"/>
            <family val="1"/>
            <charset val="204"/>
          </rPr>
          <t>По статье «Прочие краткосрочные обязательства» (строка 670) показываются обязательства, погашение которых ожидается в течение 12 месяцев после отчетной даты, не показанные по строкам 610-660.</t>
        </r>
      </text>
    </comment>
  </commentList>
</comments>
</file>

<file path=xl/comments2.xml><?xml version="1.0" encoding="utf-8"?>
<comments xmlns="http://schemas.openxmlformats.org/spreadsheetml/2006/main">
  <authors>
    <author xml:space="preserve">bondar </author>
  </authors>
  <commentList>
    <comment ref="J18" authorId="0" shapeId="0">
      <text>
        <r>
          <rPr>
            <sz val="11"/>
            <color indexed="81"/>
            <rFont val="Times New Roman"/>
            <family val="1"/>
            <charset val="204"/>
          </rPr>
          <t>В графе 3 «За ________ 20__ г.» показываются данные за отчетный период, в графе 4 «За ________ 20__ г.» - данные за период предыдущего года, аналогичный отчетному периоду.</t>
        </r>
      </text>
    </comment>
    <comment ref="V19" authorId="0" shapeId="0">
      <text>
        <r>
          <rPr>
            <sz val="11"/>
            <color indexed="81"/>
            <rFont val="Times New Roman"/>
            <family val="1"/>
            <charset val="204"/>
          </rPr>
          <t>По статье «Выручка от реализации продукции, товаров, работ, услуг» (строка 010) показывается выручка от реализации продукции, товаров, работ, услуг, учитываемая по кредиту счета 90 «Доходы и расходы по текущей деятельности» (субсчет 90-1 «Выручка от реализации продукции, товаров, работ, услуг»), за вычетом относящихся к этой выручке премий, бонусов, предоставленных покупателю (заказчику) к цене (стоимости), указанной в договоре, а также учитываемых по дебету счета 90 «Доходы и расходы по текущей деятельности» (субсчета 90-2 «Налог на добавленную стоимость, исчисляемый из выручки от реализации продукции, товаров, работ, услуг», 90-3 «Прочие налоги и сборы, исчисляемые из выручки от реализации продукции, товаров, работ, услуг») налогов и сборов, исчисляемых из выручки от реализации продукции, товаров, работ, услуг, показанной по статье «Выручка от реализации продукции, товаров, работ, услуг» (строка 010).</t>
        </r>
      </text>
    </comment>
    <comment ref="V20" authorId="0" shapeId="0">
      <text>
        <r>
          <rPr>
            <sz val="10.5"/>
            <color indexed="81"/>
            <rFont val="Times New Roman"/>
            <family val="1"/>
            <charset val="204"/>
          </rPr>
          <t>По статье «Себестоимость реализованной продукции, товаров, работ, услуг» (строка 020) показывается учитываемая по дебету счета 90 «Доходы и расходы по текущей деятельности» (субсчет 90-4 «Себестоимость реализованной продукции, товаров, работ, услуг») себестоимость реализованной продукции, товаров, работ, услуг, выручка от реализации которых показана по статье «Выручка от реализации продукции, товаров, работ, услуг» (строка 010).</t>
        </r>
      </text>
    </comment>
    <comment ref="V22" authorId="0" shapeId="0">
      <text>
        <r>
          <rPr>
            <sz val="10.5"/>
            <color indexed="81"/>
            <rFont val="Times New Roman"/>
            <family val="1"/>
            <charset val="204"/>
          </rPr>
          <t>По статье «Управленческие расходы» (строка 040) показываются управленческие расходы, учитываемые по дебету счета 90 «Доходы и расходы по текущей деятельности» (субсчет 90-5 «Управленческие расходы»).</t>
        </r>
      </text>
    </comment>
    <comment ref="V23" authorId="0" shapeId="0">
      <text>
        <r>
          <rPr>
            <sz val="10.5"/>
            <color indexed="81"/>
            <rFont val="Times New Roman"/>
            <family val="1"/>
            <charset val="204"/>
          </rPr>
          <t>По статье «Расходы на реализацию» (строка 050) показываются расходы на реализацию, учитываемые по дебету счета 90 «Доходы и расходы по текущей деятельности» (субсчет 90-6 «Расходы на реализацию»).</t>
        </r>
      </text>
    </comment>
    <comment ref="V25" authorId="0" shapeId="0">
      <text>
        <r>
          <rPr>
            <sz val="10.5"/>
            <color indexed="81"/>
            <rFont val="Times New Roman"/>
            <family val="1"/>
            <charset val="204"/>
          </rPr>
          <t>По статье «Прочие доходы по текущей деятельности» (строка 070) показываются прочие доходы по текущей деятельности, учитываемые по кредиту счета 90 «Доходы и расходы по текущей деятельности» (субсчет 90-7 «Прочие доходы по текущей деятельности»), за вычетом учитываемых по дебету счета 90 «Доходы и расходы по текущей деятельности» (субсчета 90-8 «Налог на добавленную стоимость, исчисляемый от прочих доходов по текущей деятельности», 90-9 «Прочие налоги и сборы, исчисляемые от прочих доходов по текущей деятельности») налогов и сборов, исчисляемых от прочих доходов по текущей деятельности, показанных по статье «Прочие доходы по текущей деятельности» (строка 070).</t>
        </r>
      </text>
    </comment>
    <comment ref="V26" authorId="0" shapeId="0">
      <text>
        <r>
          <rPr>
            <sz val="10.5"/>
            <color indexed="81"/>
            <rFont val="Times New Roman"/>
            <family val="1"/>
            <charset val="204"/>
          </rPr>
          <t>По статье «Прочие расходы по текущей деятельности» (строка 080) показываются прочие расходы по текущей деятельности, учитываемые по дебету счета 90 «Доходы и расходы по текущей деятельности» (субсчет 90-10 «Прочие расходы по текущей деятельности»).</t>
        </r>
      </text>
    </comment>
    <comment ref="V28" authorId="0" shapeId="0">
      <text>
        <r>
          <rPr>
            <sz val="10.5"/>
            <color indexed="81"/>
            <rFont val="Times New Roman"/>
            <family val="1"/>
            <charset val="204"/>
          </rPr>
          <t>По статье «Доходы по инвестиционной деятельности» (строка 100) показываются доходы по инвестиционной деятельности, учитываемые по кредиту счета 91 «Прочие доходы и расходы» (субсчет 91-1 «Прочие доходы»), за вычетом учитываемых по дебету счета 91 «Прочие доходы и расходы» (субсчета 91-2 «Налог на добавленную стоимость», 91-3 «Прочие налоги и сборы, исчисляемые от прочих доходов») налогов и сборов, исчисляемых от доходов по инвестиционной деятельности, показанных по статье «Доходы по инвестиционной деятельности» (строка 100).</t>
        </r>
      </text>
    </comment>
    <comment ref="V34" authorId="0" shapeId="0">
      <text>
        <r>
          <rPr>
            <sz val="10.5"/>
            <color indexed="81"/>
            <rFont val="Times New Roman"/>
            <family val="1"/>
            <charset val="204"/>
          </rPr>
          <t>По статье «Расходы по инвестиционной деятельности» (строка 110) показываются расходы по инвестиционной деятельности, учитываемые по дебету счета 91 «Прочие доходы и расходы» (субсчет 91-4 «Прочие расходы»).</t>
        </r>
      </text>
    </comment>
    <comment ref="V38" authorId="0" shapeId="0">
      <text>
        <r>
          <rPr>
            <sz val="10.5"/>
            <color indexed="81"/>
            <rFont val="Times New Roman"/>
            <family val="1"/>
            <charset val="204"/>
          </rPr>
          <t>По статье «Доходы по финансовой деятельности» (строка 120) показываются доходы по финансовой деятельности, учитываемые по кредиту счета 91 «Прочие доходы и расходы» (субсчет 91-1 «Прочие доходы»), за вычетом учитываемых по дебету счета 91 «Прочие доходы и расходы» (субсчета 91-2 «Налог на добавленную стоимость», 91-3 «Прочие налоги и сборы, исчисляемые от прочих доходов») сумм налогов и сборов, исчисляемых от доходов по финансовой деятельности, показанных по статье «Доходы по финансовой деятельности» (строка 120).</t>
        </r>
      </text>
    </comment>
    <comment ref="V42" authorId="0" shapeId="0">
      <text>
        <r>
          <rPr>
            <sz val="10.5"/>
            <color indexed="81"/>
            <rFont val="Times New Roman"/>
            <family val="1"/>
            <charset val="204"/>
          </rPr>
          <t>По статье «Расходы по финансовой деятельности» (строка 130) показываются расходы по финансовой деятельности, учитываемые по дебету счета 91 «Прочие доходы и расходы» (субсчет 91-4 «Прочие расходы»).</t>
        </r>
      </text>
    </comment>
    <comment ref="V49" authorId="0" shapeId="0">
      <text>
        <r>
          <rPr>
            <sz val="10.5"/>
            <color indexed="81"/>
            <rFont val="Times New Roman"/>
            <family val="1"/>
            <charset val="204"/>
          </rPr>
          <t>По статье «Налог на прибыль» (строка 160) показывается сумма налога на прибыль, исчисляемого из прибыли (дохода) организации за отчетный период в соответствии с законодательством, отражаемая в бухгалтерском учете по дебету счета 99 «Прибыли и убытки» и кредиту счета 68 «Расчеты по налогам и сборам».</t>
        </r>
      </text>
    </comment>
    <comment ref="V50" authorId="0" shapeId="0">
      <text>
        <r>
          <rPr>
            <sz val="11"/>
            <color indexed="81"/>
            <rFont val="Times New Roman"/>
            <family val="1"/>
            <charset val="204"/>
          </rPr>
          <t>По статье «Изменение отложенных налоговых активов» (строка 170) показывается сумма изменения отложенных налоговых активов за отчетный период, определяемая как разница между оборотами по дебету и кредиту счета 09 «Отложенные налоговые активы» за отчетный период.</t>
        </r>
      </text>
    </comment>
    <comment ref="V51" authorId="0" shapeId="0">
      <text>
        <r>
          <rPr>
            <sz val="11"/>
            <color indexed="81"/>
            <rFont val="Times New Roman"/>
            <family val="1"/>
            <charset val="204"/>
          </rPr>
          <t>По статье «Изменение отложенных налоговых обязательств» (строка 180) показывается сумма изменения отложенных налоговых обязательств за отчетный период, определяемая как разница между оборотами по дебету и кредиту счета 65 «Отложенные налоговые обязательства» за отчетный период.</t>
        </r>
      </text>
    </comment>
    <comment ref="V52" authorId="0" shapeId="0">
      <text>
        <r>
          <rPr>
            <sz val="11"/>
            <color indexed="81"/>
            <rFont val="Times New Roman"/>
            <family val="1"/>
            <charset val="204"/>
          </rPr>
          <t>По статье «Прочие налоги и сборы, исчисляемые из прибыли (дохода)» (строка 190) показывается сумма налогов (кроме налога на прибыль) и сборов, исчисляемых из прибыли (дохода) организации за отчетный период в соответствии с законодательством, отражаемая в бухгалтерском учете по дебету счета 99 «Прибыли и убытки» и кредиту счета 68 «Расчеты по налогам и сборам».</t>
        </r>
      </text>
    </comment>
    <comment ref="V53" authorId="0" shapeId="0">
      <text>
        <r>
          <rPr>
            <sz val="11"/>
            <color indexed="81"/>
            <rFont val="Times New Roman"/>
            <family val="1"/>
            <charset val="204"/>
          </rPr>
          <t>По статье «Прочие платежи, исчисляемые из прибыли (дохода)» (строка 200) показывается сумма платежей, исчисляемых из прибыли (дохода) (кроме налогов и сборов, исчисляемых из прибыли (дохода) организации за отчетный период в соответствии с законодательством, отражаемая в бухгалтерском учете по дебету счета 99 «Прибыли и убытки» и кредиту счета 68 «Расчеты по налогам и сборам» и других счетов.</t>
        </r>
      </text>
    </comment>
    <comment ref="X54" authorId="0" shapeId="0">
      <text>
        <r>
          <rPr>
            <sz val="12"/>
            <color indexed="81"/>
            <rFont val="Times New Roman"/>
            <family val="1"/>
            <charset val="204"/>
          </rPr>
          <t>стр.470 гр.3 ББ</t>
        </r>
      </text>
    </comment>
    <comment ref="V55" authorId="0" shapeId="0">
      <text>
        <r>
          <rPr>
            <sz val="10.5"/>
            <color indexed="81"/>
            <rFont val="Times New Roman"/>
            <family val="1"/>
            <charset val="204"/>
          </rPr>
          <t>По статье «Результат от переоценки долгосрочных активов, не включаемый в чистую прибыль (убыток)» (строка 220) показывается сумма изменения стоимости основных средств, нематериальных активов и других долгосрочных активов за отчетный период в результате переоценки в соответствии с законодательством, учитываемого на счете 83 «Добавочный капитал».</t>
        </r>
      </text>
    </comment>
    <comment ref="V56" authorId="0" shapeId="0">
      <text>
        <r>
          <rPr>
            <sz val="10.5"/>
            <color indexed="81"/>
            <rFont val="Times New Roman"/>
            <family val="1"/>
            <charset val="204"/>
          </rPr>
          <t xml:space="preserve">По статье «Результат от прочих операций, не включаемый в чистую прибыль (убыток)» (строка 230) показывается результат от операций, не включаемый в чистую прибыль (убыток) за отчетный период, за исключением результата от переоценки долгосрочных активов, показанного по статье «Результат от переоценки долгосрочных активов, не включаемый в чистую прибыль (убыток)» (строка 220).
</t>
        </r>
      </text>
    </comment>
    <comment ref="V58" authorId="0" shapeId="0">
      <text>
        <r>
          <rPr>
            <sz val="10.5"/>
            <color indexed="81"/>
            <rFont val="Times New Roman"/>
            <family val="1"/>
            <charset val="204"/>
          </rPr>
          <t>По статье «Базовая прибыль (убыток) на акцию» (строка 250) показывается сумма базовой прибыли (убытка) на акцию.</t>
        </r>
      </text>
    </comment>
    <comment ref="V59" authorId="0" shapeId="0">
      <text>
        <r>
          <rPr>
            <sz val="10.5"/>
            <color indexed="81"/>
            <rFont val="Times New Roman"/>
            <family val="1"/>
            <charset val="204"/>
          </rPr>
          <t>По статье «Разводненная прибыль (убыток) на акцию» (строка 260) показывается сумма разводненной прибыли (убытка) на акцию.</t>
        </r>
      </text>
    </comment>
  </commentList>
</comments>
</file>

<file path=xl/comments3.xml><?xml version="1.0" encoding="utf-8"?>
<comments xmlns="http://schemas.openxmlformats.org/spreadsheetml/2006/main">
  <authors>
    <author xml:space="preserve">bondar </author>
  </authors>
  <commentList>
    <comment ref="C17" authorId="0" shapeId="0">
      <text>
        <r>
          <rPr>
            <sz val="11"/>
            <color indexed="81"/>
            <rFont val="Times New Roman"/>
            <family val="1"/>
            <charset val="204"/>
          </rPr>
          <t>По строке 010 «Остаток на 31.12.20__»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на конец года, предшествующего предыдущему году.</t>
        </r>
      </text>
    </comment>
    <comment ref="C18" authorId="0" shapeId="0">
      <text>
        <r>
          <rPr>
            <sz val="11"/>
            <color indexed="81"/>
            <rFont val="Times New Roman"/>
            <family val="1"/>
            <charset val="204"/>
          </rPr>
          <t>По строке 020 «Корректировки в связи с изменением учетной политики» показываются изменения величины собственного капитала в целом и по каждой статье в отдельности в связи с изменением учетной политики.</t>
        </r>
      </text>
    </comment>
    <comment ref="C19" authorId="0" shapeId="0">
      <text>
        <r>
          <rPr>
            <sz val="11"/>
            <color indexed="81"/>
            <rFont val="Times New Roman"/>
            <family val="1"/>
            <charset val="204"/>
          </rPr>
          <t>По строке 030 «Корректировки в связи с исправлением ошибок» показываются изменения величины собственного капитала в целом и по каждой статье в отдельности в связи с исправлением ошибок.</t>
        </r>
      </text>
    </comment>
    <comment ref="C20" authorId="0" shapeId="0">
      <text>
        <r>
          <rPr>
            <sz val="11"/>
            <color indexed="81"/>
            <rFont val="Times New Roman"/>
            <family val="1"/>
            <charset val="204"/>
          </rPr>
          <t>По строке 040 «Скорректированный остаток на 31.12.20__»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на конец года, предшествующего предыдущему году, скорректированное в связи с изменением учетной политики и исправлением ошибок.</t>
        </r>
      </text>
    </comment>
    <comment ref="C21" authorId="0" shapeId="0">
      <text>
        <r>
          <rPr>
            <sz val="11"/>
            <color indexed="81"/>
            <rFont val="Times New Roman"/>
            <family val="1"/>
            <charset val="204"/>
          </rPr>
          <t>По строке 050 «Увеличение собственного капитала - всего» показываются суммы увеличения собственного капитала в целом и по каждой статье в отдельности за период предыдущего года, аналогичный отчетному периоду.</t>
        </r>
      </text>
    </comment>
    <comment ref="C33" authorId="0" shapeId="0">
      <text>
        <r>
          <rPr>
            <sz val="10.5"/>
            <color indexed="81"/>
            <rFont val="Times New Roman"/>
            <family val="1"/>
            <charset val="204"/>
          </rPr>
          <t>По строке 060 «Уменьшение собственного капитала - всего» показываются суммы уменьшения собственного капитала в целом и по каждой статье в отдельности за период предыдущего года, аналогичный отчетному периоду.</t>
        </r>
      </text>
    </comment>
    <comment ref="C44" authorId="0" shapeId="0">
      <text>
        <r>
          <rPr>
            <sz val="11"/>
            <color indexed="81"/>
            <rFont val="Times New Roman"/>
            <family val="1"/>
            <charset val="204"/>
          </rPr>
          <t>По строке 070 «Изменение уставного капитала» показываются суммы изменения уставного капитала, не приводящего к изменению величины собственного капитала в целом, за период предыдущего года, аналогичный отчетному периоду.</t>
        </r>
      </text>
    </comment>
    <comment ref="C45" authorId="0" shapeId="0">
      <text>
        <r>
          <rPr>
            <sz val="11"/>
            <color indexed="81"/>
            <rFont val="Times New Roman"/>
            <family val="1"/>
            <charset val="204"/>
          </rPr>
          <t>По строке 080 «Изменение резервного капитала» показываются суммы изменения резервного капитала, не приводящего к изменению величины собственного капитала в целом, за период предыдущего года, аналогичный отчетному периоду.</t>
        </r>
      </text>
    </comment>
    <comment ref="C46" authorId="0" shapeId="0">
      <text>
        <r>
          <rPr>
            <sz val="11"/>
            <color indexed="81"/>
            <rFont val="Times New Roman"/>
            <family val="1"/>
            <charset val="204"/>
          </rPr>
          <t>По строке 090 «Изменение добавочного капитала» показываются суммы изменения добавочного капитала, не приводящего к изменению величины собственного капитала в целом, за период предыдущего года, аналогичный отчетному периоду.</t>
        </r>
      </text>
    </comment>
    <comment ref="C47" authorId="0" shapeId="0">
      <text>
        <r>
          <rPr>
            <sz val="11"/>
            <color indexed="81"/>
            <rFont val="Times New Roman"/>
            <family val="1"/>
            <charset val="204"/>
          </rPr>
          <t>По строке 100 «Остаток на _______20__»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99 «Прибыли и убытки» на конец периода предыдущего года, аналогичного отчетному периоду.</t>
        </r>
      </text>
    </comment>
    <comment ref="C48" authorId="0" shapeId="0">
      <text>
        <r>
          <rPr>
            <sz val="11"/>
            <color indexed="81"/>
            <rFont val="Times New Roman"/>
            <family val="1"/>
            <charset val="204"/>
          </rPr>
          <t>По строке 110 «Остаток на 31.12.20__»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на конец предыдущего года.</t>
        </r>
      </text>
    </comment>
    <comment ref="C49" authorId="0" shapeId="0">
      <text>
        <r>
          <rPr>
            <sz val="11"/>
            <color indexed="81"/>
            <rFont val="Times New Roman"/>
            <family val="1"/>
            <charset val="204"/>
          </rPr>
          <t>По строкам 120-190 показываются данные за отчетный период, аналогичные данным, показанным по строкам 020-090 отчета об изменении собственного капитала за период предыдущего года, аналогичный отчетному периоду.</t>
        </r>
      </text>
    </comment>
    <comment ref="E51" authorId="0" shapeId="0">
      <text>
        <r>
          <rPr>
            <sz val="12"/>
            <color indexed="81"/>
            <rFont val="Times New Roman"/>
            <family val="1"/>
            <charset val="204"/>
          </rPr>
          <t>стр.410 гр.4 ББ</t>
        </r>
      </text>
    </comment>
    <comment ref="G51" authorId="0" shapeId="0">
      <text>
        <r>
          <rPr>
            <sz val="12"/>
            <color indexed="81"/>
            <rFont val="Times New Roman"/>
            <family val="1"/>
            <charset val="204"/>
          </rPr>
          <t>стр.420 гр.4 ББ</t>
        </r>
      </text>
    </comment>
    <comment ref="I51" authorId="0" shapeId="0">
      <text>
        <r>
          <rPr>
            <sz val="12"/>
            <color indexed="81"/>
            <rFont val="Times New Roman"/>
            <family val="1"/>
            <charset val="204"/>
          </rPr>
          <t>стр.430 гр.4 ББ</t>
        </r>
      </text>
    </comment>
    <comment ref="K51" authorId="0" shapeId="0">
      <text>
        <r>
          <rPr>
            <sz val="12"/>
            <color indexed="81"/>
            <rFont val="Times New Roman"/>
            <family val="1"/>
            <charset val="204"/>
          </rPr>
          <t>стр.440 гр.4 ББ</t>
        </r>
      </text>
    </comment>
    <comment ref="M51" authorId="0" shapeId="0">
      <text>
        <r>
          <rPr>
            <sz val="12"/>
            <color indexed="81"/>
            <rFont val="Times New Roman"/>
            <family val="1"/>
            <charset val="204"/>
          </rPr>
          <t>стр.450 гр.4 ББ</t>
        </r>
      </text>
    </comment>
    <comment ref="O51" authorId="0" shapeId="0">
      <text>
        <r>
          <rPr>
            <sz val="12"/>
            <color indexed="81"/>
            <rFont val="Times New Roman"/>
            <family val="1"/>
            <charset val="204"/>
          </rPr>
          <t>стр.460 гр.4 ББ</t>
        </r>
      </text>
    </comment>
    <comment ref="C78" authorId="0" shapeId="0">
      <text>
        <r>
          <rPr>
            <sz val="11"/>
            <color indexed="81"/>
            <rFont val="Times New Roman"/>
            <family val="1"/>
            <charset val="204"/>
          </rPr>
          <t>По строке 200 «Остаток на ________ 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99 «Прибыли и убытки» на конец отчетного периода.</t>
        </r>
      </text>
    </comment>
    <comment ref="E78" authorId="0" shapeId="0">
      <text>
        <r>
          <rPr>
            <sz val="12"/>
            <color indexed="81"/>
            <rFont val="Times New Roman"/>
            <family val="1"/>
            <charset val="204"/>
          </rPr>
          <t>стр.410 гр.3 ББ</t>
        </r>
      </text>
    </comment>
    <comment ref="G78" authorId="0" shapeId="0">
      <text>
        <r>
          <rPr>
            <sz val="12"/>
            <color indexed="81"/>
            <rFont val="Times New Roman"/>
            <family val="1"/>
            <charset val="204"/>
          </rPr>
          <t>стр.420 гр.3 ББ</t>
        </r>
      </text>
    </comment>
    <comment ref="I78" authorId="0" shapeId="0">
      <text>
        <r>
          <rPr>
            <sz val="12"/>
            <color indexed="81"/>
            <rFont val="Times New Roman"/>
            <family val="1"/>
            <charset val="204"/>
          </rPr>
          <t>стр.430 гр.3 ББ</t>
        </r>
      </text>
    </comment>
    <comment ref="K78" authorId="0" shapeId="0">
      <text>
        <r>
          <rPr>
            <sz val="12"/>
            <color indexed="81"/>
            <rFont val="Times New Roman"/>
            <family val="1"/>
            <charset val="204"/>
          </rPr>
          <t>стр.440 гр.3 ББ</t>
        </r>
      </text>
    </comment>
    <comment ref="M78" authorId="0" shapeId="0">
      <text>
        <r>
          <rPr>
            <sz val="12"/>
            <color indexed="81"/>
            <rFont val="Times New Roman"/>
            <family val="1"/>
            <charset val="204"/>
          </rPr>
          <t>стр.450 гр.3 ББ</t>
        </r>
      </text>
    </comment>
    <comment ref="O78" authorId="0" shapeId="0">
      <text>
        <r>
          <rPr>
            <sz val="12"/>
            <color indexed="81"/>
            <rFont val="Times New Roman"/>
            <family val="1"/>
            <charset val="204"/>
          </rPr>
          <t>стр.460 гр.3 ББ</t>
        </r>
      </text>
    </comment>
    <comment ref="Q78" authorId="0" shapeId="0">
      <text>
        <r>
          <rPr>
            <sz val="12"/>
            <color indexed="81"/>
            <rFont val="Times New Roman"/>
            <family val="1"/>
            <charset val="204"/>
          </rPr>
          <t>стр.470 гр.3 ББ</t>
        </r>
      </text>
    </comment>
  </commentList>
</comments>
</file>

<file path=xl/sharedStrings.xml><?xml version="1.0" encoding="utf-8"?>
<sst xmlns="http://schemas.openxmlformats.org/spreadsheetml/2006/main" count="864" uniqueCount="448">
  <si>
    <t>Наименование показателя</t>
  </si>
  <si>
    <t>С начала года</t>
  </si>
  <si>
    <t>количество</t>
  </si>
  <si>
    <t xml:space="preserve">Покупка                   </t>
  </si>
  <si>
    <t xml:space="preserve">Продажа                   </t>
  </si>
  <si>
    <t>Сделки с векселями - всего</t>
  </si>
  <si>
    <t>013.1</t>
  </si>
  <si>
    <t>013.2</t>
  </si>
  <si>
    <t>013.3</t>
  </si>
  <si>
    <t>013.4</t>
  </si>
  <si>
    <t xml:space="preserve">Сделки с депозитными сертификатами             </t>
  </si>
  <si>
    <t xml:space="preserve">Сделки с производными ценными бумагами          </t>
  </si>
  <si>
    <t xml:space="preserve">Сделки с прочими ценными бумагами                  </t>
  </si>
  <si>
    <t xml:space="preserve">Х </t>
  </si>
  <si>
    <t xml:space="preserve">Х  </t>
  </si>
  <si>
    <t xml:space="preserve">Брокерская                </t>
  </si>
  <si>
    <t xml:space="preserve">Дилерская                 </t>
  </si>
  <si>
    <t xml:space="preserve">Доверительное управление  </t>
  </si>
  <si>
    <t xml:space="preserve">Прочие сделки с ценными бумагами                  </t>
  </si>
  <si>
    <t xml:space="preserve">Из них сделок по договорам мены                      </t>
  </si>
  <si>
    <t>026.1</t>
  </si>
  <si>
    <t>026.2</t>
  </si>
  <si>
    <t>010</t>
  </si>
  <si>
    <t>03</t>
  </si>
  <si>
    <t>029</t>
  </si>
  <si>
    <t>X</t>
  </si>
  <si>
    <t>Раздел II</t>
  </si>
  <si>
    <t>Составляющие работы и услуги профессиональной и биржевой деятельности по ценным бумагам</t>
  </si>
  <si>
    <t>дилерская деятельность</t>
  </si>
  <si>
    <t>депозитарная деятельность</t>
  </si>
  <si>
    <t>деятельность по доверительному управлению ценными бумагами</t>
  </si>
  <si>
    <t>клиринговая деятельность</t>
  </si>
  <si>
    <t>деятельность по организации торговли ценными бумагами</t>
  </si>
  <si>
    <t>прочие работы и услуги, связанные с вышеперечисленными</t>
  </si>
  <si>
    <t>Раздел IV</t>
  </si>
  <si>
    <t>Номер строки</t>
  </si>
  <si>
    <t>Стоимость чистых активов</t>
  </si>
  <si>
    <t>Раздел I</t>
  </si>
  <si>
    <t>ОПЕРАЦИИ С ЦЕННЫМИ БУМАГАМИ</t>
  </si>
  <si>
    <t>014</t>
  </si>
  <si>
    <t>015</t>
  </si>
  <si>
    <t>016</t>
  </si>
  <si>
    <t>021</t>
  </si>
  <si>
    <t>022</t>
  </si>
  <si>
    <t>023</t>
  </si>
  <si>
    <t>025</t>
  </si>
  <si>
    <t>026</t>
  </si>
  <si>
    <t>040</t>
  </si>
  <si>
    <t>041</t>
  </si>
  <si>
    <t>042</t>
  </si>
  <si>
    <t>043</t>
  </si>
  <si>
    <t>044</t>
  </si>
  <si>
    <t>045</t>
  </si>
  <si>
    <t>046</t>
  </si>
  <si>
    <t>047</t>
  </si>
  <si>
    <t>048</t>
  </si>
  <si>
    <t>ИНФОРМАЦИЯ</t>
  </si>
  <si>
    <t>%</t>
  </si>
  <si>
    <t>Справочная информация</t>
  </si>
  <si>
    <t>030</t>
  </si>
  <si>
    <t>Учетный номер плательщика (УНП)</t>
  </si>
  <si>
    <t xml:space="preserve">Профессиональный участник рынка  ценных бумаг  </t>
  </si>
  <si>
    <t>о деятельности профессионального участника рынка ценных бумаг</t>
  </si>
  <si>
    <t>ДОХОДЫ ОТ РЕАЛИЗАЦИИ РАБОТ И УСЛУГ</t>
  </si>
  <si>
    <t>СПРАВОЧНАЯ ИНФОРМАЦИЯ</t>
  </si>
  <si>
    <t>Значение показателя</t>
  </si>
  <si>
    <t>Коэффициент текущей ликвидности</t>
  </si>
  <si>
    <t>Коэффициент обеспеченности собственными оборотными средствами</t>
  </si>
  <si>
    <t>Коэффициент обеспеченности финансовых обязательств активами</t>
  </si>
  <si>
    <t>Х</t>
  </si>
  <si>
    <t>тысяч рублей</t>
  </si>
  <si>
    <t>М.П.</t>
  </si>
  <si>
    <t>Руководитель</t>
  </si>
  <si>
    <t>(подпись)</t>
  </si>
  <si>
    <t xml:space="preserve">Код операции  </t>
  </si>
  <si>
    <t xml:space="preserve">За отчетный  квартал  </t>
  </si>
  <si>
    <t>сделок, штук</t>
  </si>
  <si>
    <t>ценных бумаг, штук</t>
  </si>
  <si>
    <t>01</t>
  </si>
  <si>
    <t>02</t>
  </si>
  <si>
    <t>013</t>
  </si>
  <si>
    <t>Единица измерения</t>
  </si>
  <si>
    <t>020</t>
  </si>
  <si>
    <t>04</t>
  </si>
  <si>
    <t xml:space="preserve">по состоянию на </t>
  </si>
  <si>
    <t>В том числе: брокерская деятельность</t>
  </si>
  <si>
    <t>031</t>
  </si>
  <si>
    <t>061</t>
  </si>
  <si>
    <t>062</t>
  </si>
  <si>
    <t>063</t>
  </si>
  <si>
    <t>064</t>
  </si>
  <si>
    <t>065</t>
  </si>
  <si>
    <t xml:space="preserve">Количество учетных депозитарных операций        </t>
  </si>
  <si>
    <t>Расторгнуто сделок</t>
  </si>
  <si>
    <t>05</t>
  </si>
  <si>
    <t>Из них расторгнуто сделок</t>
  </si>
  <si>
    <t>060</t>
  </si>
  <si>
    <t>х</t>
  </si>
  <si>
    <t>резидентами Российской Федерации</t>
  </si>
  <si>
    <t>01.1</t>
  </si>
  <si>
    <t>резидентами Республики Казахстан</t>
  </si>
  <si>
    <t>резидентами Республики Армения</t>
  </si>
  <si>
    <t>резидентами Кыргызской Республики</t>
  </si>
  <si>
    <t>01.2</t>
  </si>
  <si>
    <t>01.3</t>
  </si>
  <si>
    <t>01.4</t>
  </si>
  <si>
    <t>02.1</t>
  </si>
  <si>
    <t>02.2</t>
  </si>
  <si>
    <t>02.3</t>
  </si>
  <si>
    <t>02.4</t>
  </si>
  <si>
    <t xml:space="preserve">В том числе с  векселями, выданными банками            </t>
  </si>
  <si>
    <t>С векселями, выданными нерезидентами</t>
  </si>
  <si>
    <t xml:space="preserve">в том числе векселей, выданных:  </t>
  </si>
  <si>
    <t>в том числе депозитных сертификатов, выданных:</t>
  </si>
  <si>
    <t xml:space="preserve">в том числе производных ценных бумаг, эмитированных (выданных): 
</t>
  </si>
  <si>
    <t xml:space="preserve">в том числе прочих ценных бумаг, эмитированных (выданных): </t>
  </si>
  <si>
    <t>совершенные с ценными бумагами, эмитированными (выданными):</t>
  </si>
  <si>
    <t>025.2</t>
  </si>
  <si>
    <t>07.1</t>
  </si>
  <si>
    <t>07.2</t>
  </si>
  <si>
    <t>07.3</t>
  </si>
  <si>
    <t>07.4</t>
  </si>
  <si>
    <t>Всего (сумма строк с 041 по 048)</t>
  </si>
  <si>
    <t>063.1</t>
  </si>
  <si>
    <t>063.2</t>
  </si>
  <si>
    <t>063.3</t>
  </si>
  <si>
    <t>063.4</t>
  </si>
  <si>
    <t>064.1</t>
  </si>
  <si>
    <t>064.2</t>
  </si>
  <si>
    <t>064.3</t>
  </si>
  <si>
    <t>064.4</t>
  </si>
  <si>
    <t>080</t>
  </si>
  <si>
    <t xml:space="preserve">Заемные средства, привлеченные от клиентов средства и прочие обязательства        </t>
  </si>
  <si>
    <t>081</t>
  </si>
  <si>
    <t>082</t>
  </si>
  <si>
    <t>083</t>
  </si>
  <si>
    <t>084</t>
  </si>
  <si>
    <t>085</t>
  </si>
  <si>
    <t>Невыполненные обязательства перед кредиторами и по платежам в бюджет</t>
  </si>
  <si>
    <t>088</t>
  </si>
  <si>
    <t>088.1</t>
  </si>
  <si>
    <t>088.2</t>
  </si>
  <si>
    <t>088.3</t>
  </si>
  <si>
    <t>Доля иностранного капитала в уставном фонде, всего</t>
  </si>
  <si>
    <t>в том числе: резидентов Российской Федерации</t>
  </si>
  <si>
    <t>в том числе: резидентов Республики Казахстан</t>
  </si>
  <si>
    <t>в том числе: резидентов Республики Армения</t>
  </si>
  <si>
    <t>в том числе: резидентов Кыргызской Республики</t>
  </si>
  <si>
    <t>объем сделок, тысяч рублей</t>
  </si>
  <si>
    <t>За отчетный
квартал, 
тысяч рублей</t>
  </si>
  <si>
    <t>С начала 
года,
тысяч рублей</t>
  </si>
  <si>
    <t>01х</t>
  </si>
  <si>
    <t>02х</t>
  </si>
  <si>
    <t>Форма 4</t>
  </si>
  <si>
    <t>внереализационные и операционные доходы</t>
  </si>
  <si>
    <t xml:space="preserve"> ДЕПОЗИТАРНАЯ ДЕЯТЕЛЬНОСТЬ</t>
  </si>
  <si>
    <t>Количество счетов "депо", открытых  эмитентам, являющимся  открытыми акционерными обществами</t>
  </si>
  <si>
    <t>Количество счетов "депо", открытых  эмитентам, являющимся  закрытыми акционерными обществами</t>
  </si>
  <si>
    <t>Количество счетов "депо", открытых  эмитентам облигаций, не являющимся акционерными обществами</t>
  </si>
  <si>
    <t>руководитель организации или</t>
  </si>
  <si>
    <t>индивидуальный предприниматель,</t>
  </si>
  <si>
    <t>по ведению бухгалтерского учета</t>
  </si>
  <si>
    <t>и составлению бухгалтерской</t>
  </si>
  <si>
    <t>и (или) финансовой отчетности</t>
  </si>
  <si>
    <t>Главный бухгалтер либо</t>
  </si>
  <si>
    <t>Исполнитель</t>
  </si>
  <si>
    <t>(должность, фамилия, инициалы исполнителя,тел.)</t>
  </si>
  <si>
    <t xml:space="preserve">резидентам Российской Федерации </t>
  </si>
  <si>
    <t xml:space="preserve">Количество счетов ”депо“, открытых депонентам, не являющимся эмитентами (за исключением накопительных счетов ”депо“) в том числе открытых: </t>
  </si>
  <si>
    <t>резидентам Республики Казахстан</t>
  </si>
  <si>
    <t>резидентам Республики Армения</t>
  </si>
  <si>
    <t xml:space="preserve">резидентам Кыргызской Республики </t>
  </si>
  <si>
    <t xml:space="preserve">Местонахождение, индекс, почтовый адрес, телефон, факс (с междугородным кодом), банковские реквизиты      </t>
  </si>
  <si>
    <t xml:space="preserve"> (инициалы, фамилия)</t>
  </si>
  <si>
    <t>Количество открытых накопительных счетов ”депо“ в том числе открытых:</t>
  </si>
  <si>
    <t>ООО "Акция"</t>
  </si>
  <si>
    <t>action2004@tut.by</t>
  </si>
  <si>
    <t>С.П. Бондарев</t>
  </si>
  <si>
    <t>Т.Я. Афанасьева</t>
  </si>
  <si>
    <t>Совершено сделок купли-продажи ценных бумаг  -  всего (строка 010 = строка 013 + строка 014 + строка 015 + строка 016)</t>
  </si>
  <si>
    <t>с векселями, выданными юридическими лицами - резидентами Республики Беларусь</t>
  </si>
  <si>
    <t xml:space="preserve">с прочими векселями       </t>
  </si>
  <si>
    <t xml:space="preserve">Получено по договорам мены ценных бумаг     </t>
  </si>
  <si>
    <t>Передано по договорам мены ценных бумаг</t>
  </si>
  <si>
    <t>Количество зарегистрированных сделок с ценными бумагами, в которых профучастник не выступал стороной сделки</t>
  </si>
  <si>
    <t>Сделки со всеми видами ценных бумаг, эмитированными (выданными) профучастником</t>
  </si>
  <si>
    <t>Приложение                                                                               к Инструкции о порядке раскрытия информации на рынке ценных бумаг</t>
  </si>
  <si>
    <t>Представляется не позднее 35 календарных дней, следующих за отчетным кварталом (ежеквартальный отчет), и не позднее 30 апреля года, следующего за отчетным (годовой отчет), в Департамент по ценным бумагам</t>
  </si>
  <si>
    <t>Адрес электронной почты</t>
  </si>
  <si>
    <t>Раздел VII</t>
  </si>
  <si>
    <t xml:space="preserve">Сделки с ценными бумагами по составляющим работам и услугам профессиональной и биржевой деятельности по ценным бумагам          </t>
  </si>
  <si>
    <t>в том числе с ценными бумагами, эмитированными (выданными):</t>
  </si>
  <si>
    <t>оказывающие профучастнику услуги</t>
  </si>
  <si>
    <t>апреля</t>
  </si>
  <si>
    <t>2020 г.</t>
  </si>
  <si>
    <t>220070, г. Минск, ул. Клумова, 3-2
тел. (017) 270-91-71
р/с BY72OLMP30110000004390000933 в  ОАО «Белгазпромбанк», ЦБУ №706, г.Минск, BIC OLMPBY2X</t>
  </si>
  <si>
    <t>директор Бондарев С.П., тел. 270-91-71</t>
  </si>
  <si>
    <t>Приложение 1
к Национальному стандарту бухгалтерского учета и отчетности «Индивидуальная бухгалтерская отчетность» 
12.12.2016 № 104</t>
  </si>
  <si>
    <r>
      <t>Заполнение форм начинается с указания периода, за который оформляется отчетность.</t>
    </r>
    <r>
      <rPr>
        <b/>
        <sz val="11"/>
        <rFont val="Times New Roman"/>
        <family val="1"/>
        <charset val="204"/>
      </rPr>
      <t xml:space="preserve"> 
</t>
    </r>
    <r>
      <rPr>
        <b/>
        <sz val="11"/>
        <color indexed="13"/>
        <rFont val="Times New Roman"/>
        <family val="1"/>
        <charset val="204"/>
      </rPr>
      <t>Для этого,  в ячейку слева, окрашенную в желтый цвет, введите дату начала отчетного периода, за который заполняется баланс.</t>
    </r>
  </si>
  <si>
    <t>Форма</t>
  </si>
  <si>
    <t>БУХГАЛТЕРСКИЙ БАЛАНС</t>
  </si>
  <si>
    <t>на</t>
  </si>
  <si>
    <t>01 января  2020г.</t>
  </si>
  <si>
    <t>В ячейку слева, окрашенную в бледно-зеленый цвет, введите дату окончания отчетного периода, за который заполняется баланс.</t>
  </si>
  <si>
    <t>Организация</t>
  </si>
  <si>
    <t>ООО "АКЦИЯ"</t>
  </si>
  <si>
    <t>Учетный номер плательщика</t>
  </si>
  <si>
    <t>Вид экономической деятельности</t>
  </si>
  <si>
    <t>Профессиональный участник рынка ценных бкмаг</t>
  </si>
  <si>
    <t>Организационно-правовая форма</t>
  </si>
  <si>
    <t>ООО</t>
  </si>
  <si>
    <t>Орган управления</t>
  </si>
  <si>
    <t>Юридическое лицо без ведомственной подчиненности</t>
  </si>
  <si>
    <t>тыс.руб.</t>
  </si>
  <si>
    <t>Адрес</t>
  </si>
  <si>
    <t xml:space="preserve">220070 г.Минск, ул.Клумова,3, офис 2 </t>
  </si>
  <si>
    <t>Дата утверждения</t>
  </si>
  <si>
    <t>Дата отправки</t>
  </si>
  <si>
    <t>Дата принятия</t>
  </si>
  <si>
    <t>Активы</t>
  </si>
  <si>
    <t>Код строки</t>
  </si>
  <si>
    <t>На</t>
  </si>
  <si>
    <t>На </t>
  </si>
  <si>
    <t>I. ДОЛГОСРОЧНЫЕ АКТИВЫ</t>
  </si>
  <si>
    <t>Основные средства</t>
  </si>
  <si>
    <t>01 ,02</t>
  </si>
  <si>
    <t>Нематериальные активы</t>
  </si>
  <si>
    <t>04, 05</t>
  </si>
  <si>
    <t>Доходные вложения в материальные активы</t>
  </si>
  <si>
    <t>03, 02</t>
  </si>
  <si>
    <t xml:space="preserve">        в том числе:</t>
  </si>
  <si>
    <t xml:space="preserve">    инвестиционная недвижимость</t>
  </si>
  <si>
    <t xml:space="preserve">    предметы финансовой аренды (лизинга)</t>
  </si>
  <si>
    <t xml:space="preserve">    прочие доходные вложения в материальные активы</t>
  </si>
  <si>
    <t>Вложения в долгосрочные активы</t>
  </si>
  <si>
    <t>08, 07</t>
  </si>
  <si>
    <t>Долгосрочные финансовые вложения</t>
  </si>
  <si>
    <t>06</t>
  </si>
  <si>
    <t>Отложенные налоговые активы</t>
  </si>
  <si>
    <t>09</t>
  </si>
  <si>
    <t>Долгосрочная дебиторская задолженность</t>
  </si>
  <si>
    <t>60, 62, 76</t>
  </si>
  <si>
    <t>63</t>
  </si>
  <si>
    <t>Прочие долгосрочные активы</t>
  </si>
  <si>
    <t>97</t>
  </si>
  <si>
    <t>ИТОГО по разделу I</t>
  </si>
  <si>
    <t>II. КРАТКОСРОЧНЫЕ АКТИВЫ</t>
  </si>
  <si>
    <t>Запасы</t>
  </si>
  <si>
    <t xml:space="preserve">    материалы</t>
  </si>
  <si>
    <t>10, 15, 16</t>
  </si>
  <si>
    <t xml:space="preserve">    животные на выращивании и откорме</t>
  </si>
  <si>
    <t>11</t>
  </si>
  <si>
    <t xml:space="preserve">    незавершенное производство</t>
  </si>
  <si>
    <t>20, 21, 23, 29</t>
  </si>
  <si>
    <t xml:space="preserve">    готовая продукция и товары</t>
  </si>
  <si>
    <t>43, 41, 44</t>
  </si>
  <si>
    <t>42</t>
  </si>
  <si>
    <t xml:space="preserve">    товары отгруженные</t>
  </si>
  <si>
    <t>45</t>
  </si>
  <si>
    <t xml:space="preserve">    прочие запасы</t>
  </si>
  <si>
    <t>Долгосрочные активы, предназначенные для реализации</t>
  </si>
  <si>
    <t>47</t>
  </si>
  <si>
    <t>Расходы будущих периодов</t>
  </si>
  <si>
    <t>Налог на добавленную стоимость по приобретенным товарам, работам, услугам</t>
  </si>
  <si>
    <t>18</t>
  </si>
  <si>
    <t>Краткосрочная дебиторская задолженность</t>
  </si>
  <si>
    <t>Краткосрочные финансовые вложения</t>
  </si>
  <si>
    <t>58, 06</t>
  </si>
  <si>
    <t>59</t>
  </si>
  <si>
    <t>Денежные средства и эквиваленты денежных средств</t>
  </si>
  <si>
    <t>50, 51, 52, 55, 57, 58</t>
  </si>
  <si>
    <t>Прочие краткосрочные активы</t>
  </si>
  <si>
    <t>94</t>
  </si>
  <si>
    <t>ИТОГО по разделу II</t>
  </si>
  <si>
    <t>БАЛАНС</t>
  </si>
  <si>
    <t>Собственный капитал и обязательства</t>
  </si>
  <si>
    <t>III. СОБСТВЕННЫЙ КАПИТАЛ</t>
  </si>
  <si>
    <t>Уставный капитал</t>
  </si>
  <si>
    <t>80</t>
  </si>
  <si>
    <t>Неоплаченная часть уставного капитала</t>
  </si>
  <si>
    <t>75 (75-1)</t>
  </si>
  <si>
    <t>Собственные акции (доли в уставном капитале)</t>
  </si>
  <si>
    <t>81</t>
  </si>
  <si>
    <t>Резервный капитал</t>
  </si>
  <si>
    <t>82</t>
  </si>
  <si>
    <t>Добавочный капитал</t>
  </si>
  <si>
    <t>83</t>
  </si>
  <si>
    <t>Нераспределенная прибыль (непокрытый убыток)</t>
  </si>
  <si>
    <t>84</t>
  </si>
  <si>
    <t>Чистая прибыль (убыток) отчетного периода</t>
  </si>
  <si>
    <t>99</t>
  </si>
  <si>
    <t>Целевое финансирование</t>
  </si>
  <si>
    <t>86</t>
  </si>
  <si>
    <t>ИТОГО по разделу III</t>
  </si>
  <si>
    <t>IV. ДОЛГОСРОЧНЫЕ ОБЯЗАТЕЛЬСТВА</t>
  </si>
  <si>
    <t>Долгосрочные кредиты и займы</t>
  </si>
  <si>
    <t>67</t>
  </si>
  <si>
    <t>Долгосрочные обязательства по лизинговым платежам</t>
  </si>
  <si>
    <t>76</t>
  </si>
  <si>
    <t>Отложенные налоговые обязательства</t>
  </si>
  <si>
    <t>65</t>
  </si>
  <si>
    <t>Доходы будущих периодов</t>
  </si>
  <si>
    <t>98</t>
  </si>
  <si>
    <t>Резервы предстоящих платежей</t>
  </si>
  <si>
    <t>96</t>
  </si>
  <si>
    <t>Прочие долгосрочные обязательства</t>
  </si>
  <si>
    <t>ИТОГО по разделу IV</t>
  </si>
  <si>
    <t>V. КРАТКОСРОЧНЫЕ ОБЯЗАТЕЛЬСТВА</t>
  </si>
  <si>
    <t>Краткосрочные кредиты и займы</t>
  </si>
  <si>
    <t>66</t>
  </si>
  <si>
    <t>Краткосрочная часть долгосрочных обязательств</t>
  </si>
  <si>
    <t>Краткосрочная кредиторская задолженность</t>
  </si>
  <si>
    <t xml:space="preserve">    поставщикам, подрядчикам, исполнителям</t>
  </si>
  <si>
    <t>60</t>
  </si>
  <si>
    <t xml:space="preserve">    по авансам полученным</t>
  </si>
  <si>
    <t>62</t>
  </si>
  <si>
    <t xml:space="preserve">    по налогам и сборам</t>
  </si>
  <si>
    <t>68</t>
  </si>
  <si>
    <t xml:space="preserve">    по социальному страхованию и обеспечению</t>
  </si>
  <si>
    <t>69</t>
  </si>
  <si>
    <t xml:space="preserve">    по оплате труда</t>
  </si>
  <si>
    <t>70, 76</t>
  </si>
  <si>
    <t xml:space="preserve">    по лизинговым платежам</t>
  </si>
  <si>
    <t xml:space="preserve">    собственнику имущества (учредителям, участникам)</t>
  </si>
  <si>
    <t>70, 75</t>
  </si>
  <si>
    <t xml:space="preserve">    прочим кредиторам</t>
  </si>
  <si>
    <t>66, 67, 71, 73</t>
  </si>
  <si>
    <t>Обязательства, предназначенные для реализации</t>
  </si>
  <si>
    <t>Прочие краткосрочные обязательства</t>
  </si>
  <si>
    <t>ИТОГО по разделу V</t>
  </si>
  <si>
    <t>Бондарев С.П.</t>
  </si>
  <si>
    <t>           </t>
  </si>
  <si>
    <t>(инициалы, фамилия)</t>
  </si>
  <si>
    <t xml:space="preserve">Главный бухгалтер </t>
  </si>
  <si>
    <t>Афанасьева Т.Я.</t>
  </si>
  <si>
    <t>Приложение 2
к Национальному стандарту бухгалтерского учета и отчетности «Индивидуальная бухгалтерская отчетность» 
12.12.2016 № 104</t>
  </si>
  <si>
    <t>ОТЧЕТ
о прибылях и убытках</t>
  </si>
  <si>
    <t>за</t>
  </si>
  <si>
    <t>январь</t>
  </si>
  <si>
    <t>-</t>
  </si>
  <si>
    <t>декабрь</t>
  </si>
  <si>
    <t>Наименование показателей</t>
  </si>
  <si>
    <t>За</t>
  </si>
  <si>
    <t>Выручка от реализации продукции, товаров, работ, услуг</t>
  </si>
  <si>
    <t>90 (90-1, 90-2, 90-3)</t>
  </si>
  <si>
    <t>Себестоимость реализованной продукции, товаров, 
работ, услуг</t>
  </si>
  <si>
    <t>90 (90-4)</t>
  </si>
  <si>
    <t>Валовая прибыль</t>
  </si>
  <si>
    <t>Управленческие расходы</t>
  </si>
  <si>
    <t>90 (90-5)</t>
  </si>
  <si>
    <t>Расходы на реализацию</t>
  </si>
  <si>
    <t>050</t>
  </si>
  <si>
    <t>90 (90-6)</t>
  </si>
  <si>
    <t>Прибыль (убыток) от реализации продукции, товаров, работ, услуг</t>
  </si>
  <si>
    <t>Прочие доходы по текущей деятельности</t>
  </si>
  <si>
    <t>070</t>
  </si>
  <si>
    <t>90 (90-7, 90-8, 90-9)</t>
  </si>
  <si>
    <t>Прочие расходы по текущей деятельности</t>
  </si>
  <si>
    <t>90 (90-10)</t>
  </si>
  <si>
    <t xml:space="preserve">Прибыль (убыток) от текущей деятельности </t>
  </si>
  <si>
    <t>090</t>
  </si>
  <si>
    <t>Доходы по инвестиционной деятельности</t>
  </si>
  <si>
    <t>91 (91-1, 91-2, 91-3)</t>
  </si>
  <si>
    <t xml:space="preserve">    доходы от выбытия основных средств, нематериальных 
    активов и других долгосрочных активов</t>
  </si>
  <si>
    <t xml:space="preserve">    доходы от участия в уставных капиталах других 
    организаций</t>
  </si>
  <si>
    <t xml:space="preserve">    проценты к получению</t>
  </si>
  <si>
    <t xml:space="preserve">    прочие доходы по инвестиционной деятельности</t>
  </si>
  <si>
    <t>Расходы по инвестиционной деятельности</t>
  </si>
  <si>
    <t>91 (91-4)</t>
  </si>
  <si>
    <t xml:space="preserve">    расходы от выбытия основных средств, нематериальных
    активов и других долгосрочных активов</t>
  </si>
  <si>
    <t xml:space="preserve">    прочие расходы по инвестиционной деятельности</t>
  </si>
  <si>
    <t>Доходы по финансовой деятельности</t>
  </si>
  <si>
    <t xml:space="preserve">    курсовые разницы от пересчета активов и обязательств</t>
  </si>
  <si>
    <t xml:space="preserve">    прочие доходы по финансовой деятельности</t>
  </si>
  <si>
    <t>Расходы по финансовой деятельности</t>
  </si>
  <si>
    <t xml:space="preserve">    проценты к уплате</t>
  </si>
  <si>
    <t xml:space="preserve">    прочие расходы по финансовой деятельности</t>
  </si>
  <si>
    <t>Прибыль (убыток) от инвестиционной и финансовой деятельности</t>
  </si>
  <si>
    <t>Прибыль (убыток) до налогообложения</t>
  </si>
  <si>
    <t xml:space="preserve">Налог на прибыль </t>
  </si>
  <si>
    <t>99, 68</t>
  </si>
  <si>
    <t>Изменение отложенных налоговых активов</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</si>
  <si>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</si>
  <si>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</si>
  <si>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</si>
  <si>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Чистая прибыль (убыток)</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</si>
  <si>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</si>
  <si>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</si>
  <si>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Совокупная прибыль (убыток)</t>
  </si>
  <si>
    <t>Базовая прибыль (убыток) на акцию</t>
  </si>
  <si>
    <t>Разводненная прибыль (убыток) на акцию</t>
  </si>
  <si>
    <t>Приложение 3
к Национальному стандарту бухгалтерского учета и отчетности «Индивидуальная бухгалтерская отчетность» 
12.12.2016 № 104
                                                            Форма</t>
  </si>
  <si>
    <t>ОТЧЕТ
об изменении собственного капитала</t>
  </si>
  <si>
    <t>Код стро-ки</t>
  </si>
  <si>
    <t>Устав-ный капитал</t>
  </si>
  <si>
    <t>Неопла- ченная часть устав-ного капитала</t>
  </si>
  <si>
    <t>Собст-венные акции (доли в уставном капитале)</t>
  </si>
  <si>
    <t>Резерв- ный капитал</t>
  </si>
  <si>
    <t>Доба-вочный капитал</t>
  </si>
  <si>
    <t>Нераспре- деленная прибыль (непок-рытый убыток)</t>
  </si>
  <si>
    <t>Итого</t>
  </si>
  <si>
    <t xml:space="preserve"> 80, 75 (75-1), 81, 82, 83, 84</t>
  </si>
  <si>
    <t>Корректировки в связи 
с изменением учетной политики</t>
  </si>
  <si>
    <t>Корректировки в связи 
с исправлением ошибок</t>
  </si>
  <si>
    <t>Увеличение собственного 
капитала - всего</t>
  </si>
  <si>
    <t xml:space="preserve">      в том числе:</t>
  </si>
  <si>
    <t xml:space="preserve">  чистая прибыль</t>
  </si>
  <si>
    <t>051</t>
  </si>
  <si>
    <t xml:space="preserve">  переоценка долгосрочных активов</t>
  </si>
  <si>
    <t>052</t>
  </si>
  <si>
    <t xml:space="preserve">  доходы от прочих операций, 
  не включаемые в чистую 
  прибыль (убыток)</t>
  </si>
  <si>
    <t>053</t>
  </si>
  <si>
    <t xml:space="preserve">  выпуск дополнительных акций</t>
  </si>
  <si>
    <t>054</t>
  </si>
  <si>
    <t xml:space="preserve">  увеличение номинальной 
  стоимости акций</t>
  </si>
  <si>
    <t>055</t>
  </si>
  <si>
    <t xml:space="preserve">  вклады собственника имущества
  (учредителей, участников)</t>
  </si>
  <si>
    <t>056</t>
  </si>
  <si>
    <t xml:space="preserve">  реорганизация</t>
  </si>
  <si>
    <t>057</t>
  </si>
  <si>
    <t xml:space="preserve">  </t>
  </si>
  <si>
    <t>058</t>
  </si>
  <si>
    <t>059</t>
  </si>
  <si>
    <t>Уменьшение собственного 
капитала - всего</t>
  </si>
  <si>
    <t xml:space="preserve">  убыток</t>
  </si>
  <si>
    <t>стр.220 гр.4</t>
  </si>
  <si>
    <t>≠</t>
  </si>
  <si>
    <t>стр.052 гр.7 - стр.062 гр.7</t>
  </si>
  <si>
    <t xml:space="preserve">  расходы от прочих операций, 
  не включаемые в чистую 
  прибыль (убыток)</t>
  </si>
  <si>
    <t>стр.230 гр.4</t>
  </si>
  <si>
    <t>стр.053 гр.10 - стр.063 гр.10</t>
  </si>
  <si>
    <t xml:space="preserve">  уменьшение номинальной 
  стоимости акций</t>
  </si>
  <si>
    <t xml:space="preserve">  выкуп акций (долей 
  в уставном капитале)</t>
  </si>
  <si>
    <t xml:space="preserve">  дивиденды и другие доходы 
  от участия в уставном 
  капитале организации</t>
  </si>
  <si>
    <t>066</t>
  </si>
  <si>
    <t>067</t>
  </si>
  <si>
    <t>068</t>
  </si>
  <si>
    <t>Фонд потребления</t>
  </si>
  <si>
    <t>069</t>
  </si>
  <si>
    <t>Изменение уставного капитала</t>
  </si>
  <si>
    <t>Изменение резервного капитала</t>
  </si>
  <si>
    <t>Изменение добавочного капитала</t>
  </si>
  <si>
    <t xml:space="preserve">  вклады собственника имущества 
  (учредителей, участников)</t>
  </si>
  <si>
    <t xml:space="preserve"> </t>
  </si>
  <si>
    <t>стр.220 гр.3</t>
  </si>
  <si>
    <t>стр.152 гр.7 - стр.162 гр.7</t>
  </si>
  <si>
    <t>стр.230 гр.3</t>
  </si>
  <si>
    <t>стр.153 гр.10 - стр.163 гр.10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</si>
</sst>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4" formatCode="_-* #,##0.00&quot;р.&quot;_-;\-* #,##0.00&quot;р.&quot;_-;_-* &quot;-&quot;??&quot;р.&quot;_-;_-@_-"/>
    <numFmt numFmtId="164" formatCode="#,##0.00_р_."/>
    <numFmt numFmtId="165" formatCode="#,##0.00\ _₽"/>
    <numFmt numFmtId="166" formatCode="[$-FC19]d\ mmmm\ yyyy\ &quot;г.&quot;"/>
    <numFmt numFmtId="167" formatCode="00"/>
    <numFmt numFmtId="168" formatCode="#,##0.0"/>
    <numFmt numFmtId="169" formatCode="[$-FC19]d\ mmmm"/>
    <numFmt numFmtId="170" formatCode="[$-F800]dddd\,\ mmmm\ dd\,\ yyyy"/>
    <numFmt numFmtId="171" formatCode="[$-FC19]\ yyyy\ &quot;г.&quot;"/>
    <numFmt numFmtId="172" formatCode="_(* #,##0_);\(* \-#,##0\);_(* &quot;-&quot;??_);_(@_)"/>
    <numFmt numFmtId="173" formatCode="_(#,##0_);\(#,##0\);_(* &quot;-&quot;??_);_(@_)"/>
    <numFmt numFmtId="174" formatCode="_(#,##0_);\(\-#,##0\);_(* &quot;-&quot;??_);_(@_)"/>
    <numFmt numFmtId="175" formatCode="\(#,##0\);\(#,##0\);_(* &quot;-&quot;??_);_(@_)"/>
    <numFmt numFmtId="176" formatCode="mmmm"/>
  </numFmts>
  <fonts count="44" x14ac:knownFonts="1">
    <font>
      <sz val="10"/>
      <name val="Arial Cyr"/>
      <charset val="204"/>
    </font>
    <font>
      <sz val="10"/>
      <name val="Arial Cyr"/>
      <charset val="204"/>
    </font>
    <font>
      <sz val="10"/>
      <name val="Arial"/>
      <family val="2"/>
      <charset val="204"/>
    </font>
    <font>
      <b/>
      <sz val="10"/>
      <name val="Arial"/>
      <family val="2"/>
      <charset val="204"/>
    </font>
    <font>
      <sz val="8"/>
      <name val="Arial Cyr"/>
      <charset val="204"/>
    </font>
    <font>
      <sz val="10"/>
      <name val="Arial Cyr"/>
      <charset val="204"/>
    </font>
    <font>
      <sz val="15"/>
      <name val="Times New Roman"/>
      <family val="1"/>
      <charset val="204"/>
    </font>
    <font>
      <sz val="12"/>
      <name val="Times New Roman"/>
      <family val="1"/>
      <charset val="204"/>
    </font>
    <font>
      <sz val="10"/>
      <name val="Times New Roman"/>
      <family val="1"/>
      <charset val="204"/>
    </font>
    <font>
      <b/>
      <i/>
      <sz val="12"/>
      <name val="Times New Roman"/>
      <family val="1"/>
      <charset val="204"/>
    </font>
    <font>
      <sz val="11"/>
      <name val="Times New Roman"/>
      <family val="1"/>
      <charset val="204"/>
    </font>
    <font>
      <b/>
      <sz val="10"/>
      <name val="Times New Roman CYR"/>
      <family val="1"/>
      <charset val="204"/>
    </font>
    <font>
      <sz val="12"/>
      <name val="Arial"/>
      <family val="2"/>
      <charset val="204"/>
    </font>
    <font>
      <sz val="8"/>
      <name val="Times New Roman"/>
      <family val="1"/>
      <charset val="204"/>
    </font>
    <font>
      <sz val="8"/>
      <color indexed="8"/>
      <name val="Times New Roman"/>
      <family val="1"/>
      <charset val="204"/>
    </font>
    <font>
      <b/>
      <sz val="10"/>
      <name val="Times New Roman"/>
      <family val="1"/>
      <charset val="204"/>
    </font>
    <font>
      <b/>
      <i/>
      <sz val="10"/>
      <name val="Times New Roman"/>
      <family val="1"/>
      <charset val="204"/>
    </font>
    <font>
      <sz val="14"/>
      <name val="Times New Roman"/>
      <family val="1"/>
      <charset val="204"/>
    </font>
    <font>
      <b/>
      <sz val="12"/>
      <name val="Times New Roman"/>
      <family val="1"/>
      <charset val="204"/>
    </font>
    <font>
      <i/>
      <sz val="9"/>
      <color indexed="18"/>
      <name val="Times New Roman"/>
      <family val="1"/>
      <charset val="204"/>
    </font>
    <font>
      <sz val="10.5"/>
      <name val="Times New Roman"/>
      <family val="1"/>
      <charset val="204"/>
    </font>
    <font>
      <b/>
      <sz val="11"/>
      <color indexed="10"/>
      <name val="Times New Roman"/>
      <family val="1"/>
      <charset val="204"/>
    </font>
    <font>
      <b/>
      <sz val="11"/>
      <name val="Times New Roman"/>
      <family val="1"/>
      <charset val="204"/>
    </font>
    <font>
      <b/>
      <sz val="11"/>
      <color indexed="13"/>
      <name val="Times New Roman"/>
      <family val="1"/>
      <charset val="204"/>
    </font>
    <font>
      <b/>
      <sz val="11"/>
      <color indexed="18"/>
      <name val="Times New Roman"/>
      <family val="1"/>
      <charset val="204"/>
    </font>
    <font>
      <b/>
      <sz val="11"/>
      <color indexed="17"/>
      <name val="Times New Roman"/>
      <family val="1"/>
      <charset val="204"/>
    </font>
    <font>
      <b/>
      <sz val="10.5"/>
      <color indexed="10"/>
      <name val="Times New Roman"/>
      <family val="1"/>
      <charset val="204"/>
    </font>
    <font>
      <b/>
      <sz val="12"/>
      <color indexed="10"/>
      <name val="Times New Roman"/>
      <family val="1"/>
      <charset val="204"/>
    </font>
    <font>
      <sz val="1"/>
      <name val="Times New Roman"/>
      <family val="1"/>
      <charset val="204"/>
    </font>
    <font>
      <sz val="11"/>
      <color indexed="10"/>
      <name val="Times New Roman"/>
      <family val="1"/>
      <charset val="204"/>
    </font>
    <font>
      <i/>
      <sz val="9"/>
      <name val="Times New Roman"/>
      <family val="1"/>
      <charset val="204"/>
    </font>
    <font>
      <sz val="11"/>
      <color indexed="81"/>
      <name val="Times New Roman"/>
      <family val="1"/>
      <charset val="204"/>
    </font>
    <font>
      <b/>
      <i/>
      <sz val="11"/>
      <color indexed="18"/>
      <name val="Times New Roman"/>
      <family val="1"/>
      <charset val="204"/>
    </font>
    <font>
      <b/>
      <i/>
      <sz val="11"/>
      <color indexed="10"/>
      <name val="Times New Roman"/>
      <family val="1"/>
      <charset val="204"/>
    </font>
    <font>
      <sz val="10.5"/>
      <color indexed="81"/>
      <name val="Times New Roman"/>
      <family val="1"/>
      <charset val="204"/>
    </font>
    <font>
      <b/>
      <i/>
      <sz val="10.5"/>
      <color indexed="18"/>
      <name val="Times New Roman"/>
      <family val="1"/>
      <charset val="204"/>
    </font>
    <font>
      <b/>
      <i/>
      <sz val="11"/>
      <color indexed="81"/>
      <name val="Times New Roman"/>
      <family val="1"/>
      <charset val="204"/>
    </font>
    <font>
      <i/>
      <sz val="11"/>
      <name val="Times New Roman"/>
      <family val="1"/>
      <charset val="204"/>
    </font>
    <font>
      <sz val="10.5"/>
      <color indexed="10"/>
      <name val="Times New Roman"/>
      <family val="1"/>
      <charset val="204"/>
    </font>
    <font>
      <sz val="12"/>
      <color indexed="81"/>
      <name val="Times New Roman"/>
      <family val="1"/>
      <charset val="204"/>
    </font>
    <font>
      <i/>
      <sz val="10.5"/>
      <name val="Times New Roman"/>
      <family val="1"/>
      <charset val="204"/>
    </font>
    <font>
      <b/>
      <sz val="10.5"/>
      <color indexed="18"/>
      <name val="Times New Roman"/>
      <family val="1"/>
      <charset val="204"/>
    </font>
    <font>
      <b/>
      <sz val="10.5"/>
      <color indexed="12"/>
      <name val="Times New Roman"/>
      <family val="1"/>
      <charset val="204"/>
    </font>
    <font>
      <sz val="9"/>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8"/>
        <bgColor indexed="64"/>
      </patternFill>
    </fill>
    <fill>
      <patternFill patternType="solid">
        <fgColor indexed="13"/>
        <bgColor indexed="64"/>
      </patternFill>
    </fill>
    <fill>
      <patternFill patternType="solid">
        <fgColor indexed="41"/>
        <bgColor indexed="64"/>
      </patternFill>
    </fill>
    <fill>
      <patternFill patternType="solid">
        <fgColor indexed="27"/>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48"/>
      </left>
      <right style="thin">
        <color indexed="48"/>
      </right>
      <top style="thin">
        <color indexed="48"/>
      </top>
      <bottom style="thin">
        <color indexed="48"/>
      </bottom>
      <diagonal/>
    </border>
    <border>
      <left style="thin">
        <color indexed="48"/>
      </left>
      <right style="thin">
        <color indexed="48"/>
      </right>
      <top/>
      <bottom style="thin">
        <color indexed="48"/>
      </bottom>
      <diagonal/>
    </border>
    <border>
      <left style="thin">
        <color indexed="48"/>
      </left>
      <right style="thin">
        <color indexed="48"/>
      </right>
      <top style="thin">
        <color indexed="48"/>
      </top>
      <bottom style="thin">
        <color indexed="64"/>
      </bottom>
      <diagonal/>
    </border>
    <border>
      <left style="thin">
        <color indexed="48"/>
      </left>
      <right style="thin">
        <color indexed="48"/>
      </right>
      <top style="thin">
        <color indexed="64"/>
      </top>
      <bottom style="thin">
        <color indexed="48"/>
      </bottom>
      <diagonal/>
    </border>
    <border>
      <left style="thin">
        <color indexed="48"/>
      </left>
      <right/>
      <top style="thin">
        <color indexed="48"/>
      </top>
      <bottom style="thin">
        <color indexed="48"/>
      </bottom>
      <diagonal/>
    </border>
    <border>
      <left/>
      <right style="thin">
        <color indexed="48"/>
      </right>
      <top style="thin">
        <color indexed="48"/>
      </top>
      <bottom style="thin">
        <color indexed="48"/>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top/>
      <bottom/>
      <diagonal/>
    </border>
  </borders>
  <cellStyleXfs count="5">
    <xf numFmtId="0" fontId="0" fillId="0" borderId="0"/>
    <xf numFmtId="0" fontId="1" fillId="0" borderId="0"/>
    <xf numFmtId="0" fontId="10" fillId="0" borderId="0"/>
    <xf numFmtId="44" fontId="10" fillId="0" borderId="0" applyFont="0" applyFill="0" applyBorder="0" applyAlignment="0" applyProtection="0"/>
    <xf numFmtId="0" fontId="10" fillId="0" borderId="0"/>
  </cellStyleXfs>
  <cellXfs count="454">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center"/>
    </xf>
    <xf numFmtId="0" fontId="5" fillId="0" borderId="0" xfId="0" applyFont="1"/>
    <xf numFmtId="0" fontId="2" fillId="0" borderId="1" xfId="0" applyFont="1" applyBorder="1" applyAlignment="1">
      <alignment vertical="top" wrapText="1"/>
    </xf>
    <xf numFmtId="0" fontId="2" fillId="0" borderId="1" xfId="0" applyFont="1" applyBorder="1" applyAlignment="1">
      <alignment horizontal="center" vertical="top" wrapText="1"/>
    </xf>
    <xf numFmtId="0" fontId="1" fillId="0" borderId="0" xfId="0" applyFont="1"/>
    <xf numFmtId="0" fontId="0" fillId="0" borderId="0" xfId="0" applyBorder="1" applyAlignment="1">
      <alignment wrapText="1"/>
    </xf>
    <xf numFmtId="0" fontId="9" fillId="0" borderId="0" xfId="0" applyFont="1"/>
    <xf numFmtId="0" fontId="0" fillId="0" borderId="0" xfId="0" applyAlignment="1">
      <alignment wrapText="1"/>
    </xf>
    <xf numFmtId="0" fontId="7" fillId="0" borderId="0" xfId="0" applyFont="1" applyAlignment="1">
      <alignment horizontal="center"/>
    </xf>
    <xf numFmtId="0" fontId="0" fillId="0" borderId="0" xfId="0" applyBorder="1"/>
    <xf numFmtId="0" fontId="3" fillId="0" borderId="1" xfId="0" applyFont="1" applyBorder="1" applyAlignment="1">
      <alignment horizontal="center" vertical="top" wrapText="1"/>
    </xf>
    <xf numFmtId="0" fontId="2" fillId="0" borderId="1" xfId="0" applyFont="1" applyBorder="1" applyAlignment="1">
      <alignment horizontal="center" vertical="justify" wrapText="1"/>
    </xf>
    <xf numFmtId="0" fontId="2" fillId="0" borderId="1" xfId="0" applyFont="1" applyFill="1" applyBorder="1" applyAlignment="1">
      <alignment horizontal="center" vertical="justify" wrapText="1"/>
    </xf>
    <xf numFmtId="0" fontId="3" fillId="0" borderId="1" xfId="0" applyFont="1" applyBorder="1" applyAlignment="1">
      <alignment horizontal="center" vertical="center" wrapText="1"/>
    </xf>
    <xf numFmtId="0" fontId="7" fillId="0" borderId="0" xfId="0" applyFont="1" applyAlignment="1">
      <alignment horizontal="right"/>
    </xf>
    <xf numFmtId="49" fontId="2" fillId="0" borderId="1" xfId="0" applyNumberFormat="1" applyFont="1" applyBorder="1" applyAlignment="1">
      <alignment horizontal="left" vertical="top" wrapText="1"/>
    </xf>
    <xf numFmtId="0" fontId="3" fillId="0" borderId="1" xfId="0" applyFont="1" applyFill="1" applyBorder="1" applyAlignment="1">
      <alignment horizontal="center" vertical="center" wrapText="1"/>
    </xf>
    <xf numFmtId="49" fontId="2" fillId="0" borderId="1" xfId="0" applyNumberFormat="1" applyFont="1" applyBorder="1" applyAlignment="1">
      <alignment horizontal="left" wrapText="1"/>
    </xf>
    <xf numFmtId="0" fontId="10" fillId="0" borderId="0" xfId="0" applyFont="1"/>
    <xf numFmtId="0" fontId="2" fillId="0" borderId="1" xfId="0" applyFont="1" applyBorder="1" applyAlignment="1">
      <alignment horizontal="justify" vertical="top" wrapText="1"/>
    </xf>
    <xf numFmtId="0" fontId="0" fillId="0" borderId="0" xfId="0" applyAlignment="1">
      <alignment horizontal="center"/>
    </xf>
    <xf numFmtId="164" fontId="11"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top" wrapText="1"/>
    </xf>
    <xf numFmtId="0" fontId="12" fillId="0" borderId="0" xfId="0" applyFont="1" applyAlignment="1">
      <alignment horizontal="center"/>
    </xf>
    <xf numFmtId="49" fontId="7" fillId="0" borderId="1" xfId="0" applyNumberFormat="1" applyFont="1" applyBorder="1" applyAlignment="1">
      <alignment horizontal="left" wrapText="1"/>
    </xf>
    <xf numFmtId="0" fontId="1" fillId="0" borderId="0" xfId="0" applyFont="1" applyAlignment="1">
      <alignment horizontal="center"/>
    </xf>
    <xf numFmtId="0" fontId="2" fillId="0" borderId="0" xfId="0" applyFont="1" applyBorder="1" applyAlignment="1">
      <alignment vertical="top" wrapText="1"/>
    </xf>
    <xf numFmtId="49" fontId="2" fillId="0" borderId="0" xfId="0" applyNumberFormat="1" applyFont="1" applyBorder="1" applyAlignment="1">
      <alignment horizontal="left" wrapText="1"/>
    </xf>
    <xf numFmtId="0" fontId="2" fillId="0" borderId="0" xfId="0" applyFont="1" applyFill="1" applyBorder="1" applyAlignment="1">
      <alignment horizontal="center" vertical="justify" wrapText="1"/>
    </xf>
    <xf numFmtId="0" fontId="8" fillId="0" borderId="0" xfId="0" applyFont="1"/>
    <xf numFmtId="0" fontId="6" fillId="0" borderId="2" xfId="0" applyFont="1" applyBorder="1"/>
    <xf numFmtId="0" fontId="8" fillId="0" borderId="2" xfId="0" applyFont="1" applyBorder="1"/>
    <xf numFmtId="0" fontId="4" fillId="0" borderId="0" xfId="0" applyFont="1" applyAlignment="1">
      <alignment horizontal="left" vertical="justify"/>
    </xf>
    <xf numFmtId="0" fontId="0" fillId="0" borderId="0" xfId="0" applyFont="1"/>
    <xf numFmtId="0" fontId="8" fillId="0" borderId="0" xfId="0" applyFont="1" applyAlignment="1">
      <alignment vertical="top"/>
    </xf>
    <xf numFmtId="0" fontId="0" fillId="0" borderId="0" xfId="0" applyFont="1" applyAlignment="1">
      <alignment horizontal="right"/>
    </xf>
    <xf numFmtId="0" fontId="7" fillId="2" borderId="1" xfId="0" applyFont="1" applyFill="1" applyBorder="1" applyAlignment="1">
      <alignment vertical="top" wrapText="1"/>
    </xf>
    <xf numFmtId="2" fontId="0" fillId="0" borderId="0" xfId="0" applyNumberFormat="1"/>
    <xf numFmtId="2" fontId="0" fillId="0" borderId="1" xfId="0" applyNumberFormat="1" applyBorder="1" applyAlignment="1">
      <alignment horizontal="center" vertical="top" wrapText="1"/>
    </xf>
    <xf numFmtId="2" fontId="2" fillId="0" borderId="1" xfId="0" applyNumberFormat="1" applyFont="1" applyBorder="1" applyAlignment="1">
      <alignment horizontal="center" vertical="top" wrapText="1"/>
    </xf>
    <xf numFmtId="164" fontId="0" fillId="0" borderId="1" xfId="0" applyNumberFormat="1" applyBorder="1" applyAlignment="1">
      <alignment horizontal="center"/>
    </xf>
    <xf numFmtId="0" fontId="0" fillId="0" borderId="1" xfId="0" applyBorder="1" applyAlignment="1">
      <alignment horizontal="center"/>
    </xf>
    <xf numFmtId="2" fontId="0" fillId="0" borderId="1" xfId="0" applyNumberFormat="1" applyBorder="1" applyAlignment="1">
      <alignment horizontal="center"/>
    </xf>
    <xf numFmtId="0" fontId="0" fillId="0" borderId="2" xfId="0" applyBorder="1" applyAlignment="1">
      <alignment horizontal="justify" vertical="top"/>
    </xf>
    <xf numFmtId="164" fontId="0" fillId="2" borderId="1" xfId="0" applyNumberFormat="1" applyFill="1" applyBorder="1" applyAlignment="1">
      <alignment horizontal="center"/>
    </xf>
    <xf numFmtId="0" fontId="15" fillId="0" borderId="1" xfId="0" applyFont="1" applyBorder="1" applyAlignment="1">
      <alignment horizontal="center" vertical="center" wrapText="1"/>
    </xf>
    <xf numFmtId="0" fontId="8" fillId="0" borderId="3" xfId="0" applyFont="1" applyBorder="1" applyAlignment="1">
      <alignment horizontal="left" vertical="center" wrapText="1"/>
    </xf>
    <xf numFmtId="49" fontId="8" fillId="0" borderId="3" xfId="0" applyNumberFormat="1"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2" borderId="1" xfId="0" applyFont="1" applyFill="1" applyBorder="1" applyAlignment="1">
      <alignment horizontal="left" vertical="center" wrapText="1"/>
    </xf>
    <xf numFmtId="49" fontId="8" fillId="0" borderId="1" xfId="0" applyNumberFormat="1" applyFont="1" applyFill="1" applyBorder="1" applyAlignment="1">
      <alignment horizontal="center" vertical="center"/>
    </xf>
    <xf numFmtId="49" fontId="8" fillId="0" borderId="1" xfId="0" applyNumberFormat="1" applyFont="1" applyBorder="1" applyAlignment="1">
      <alignment horizontal="center" vertical="center"/>
    </xf>
    <xf numFmtId="0" fontId="13" fillId="0" borderId="0" xfId="0" applyFont="1"/>
    <xf numFmtId="0" fontId="17" fillId="0" borderId="0" xfId="0" applyFont="1"/>
    <xf numFmtId="0" fontId="14" fillId="0" borderId="0" xfId="0" applyFont="1"/>
    <xf numFmtId="3" fontId="15" fillId="2" borderId="3" xfId="0" applyNumberFormat="1" applyFont="1" applyFill="1" applyBorder="1" applyAlignment="1">
      <alignment horizontal="right" vertical="center" wrapText="1"/>
    </xf>
    <xf numFmtId="165" fontId="15" fillId="2" borderId="3" xfId="0" applyNumberFormat="1" applyFont="1" applyFill="1" applyBorder="1" applyAlignment="1">
      <alignment horizontal="right" vertical="center" wrapText="1"/>
    </xf>
    <xf numFmtId="4" fontId="15" fillId="2" borderId="3" xfId="0" applyNumberFormat="1" applyFont="1" applyFill="1" applyBorder="1" applyAlignment="1">
      <alignment horizontal="right" vertical="center" wrapText="1"/>
    </xf>
    <xf numFmtId="3" fontId="15" fillId="2" borderId="1" xfId="0" applyNumberFormat="1" applyFont="1" applyFill="1" applyBorder="1" applyAlignment="1">
      <alignment horizontal="right" vertical="center" wrapText="1"/>
    </xf>
    <xf numFmtId="165" fontId="15" fillId="2" borderId="1" xfId="0" applyNumberFormat="1" applyFont="1" applyFill="1" applyBorder="1" applyAlignment="1">
      <alignment horizontal="right" vertical="center" wrapText="1"/>
    </xf>
    <xf numFmtId="4" fontId="15" fillId="2" borderId="1" xfId="0" applyNumberFormat="1" applyFont="1" applyFill="1" applyBorder="1" applyAlignment="1">
      <alignment horizontal="right" vertical="center" wrapText="1"/>
    </xf>
    <xf numFmtId="0" fontId="15" fillId="2" borderId="1" xfId="0" applyFont="1" applyFill="1" applyBorder="1" applyAlignment="1">
      <alignment horizontal="right" vertical="center"/>
    </xf>
    <xf numFmtId="4" fontId="15" fillId="2" borderId="1" xfId="0" applyNumberFormat="1" applyFont="1" applyFill="1" applyBorder="1" applyAlignment="1">
      <alignment horizontal="right" vertical="center"/>
    </xf>
    <xf numFmtId="0" fontId="15" fillId="2" borderId="3" xfId="0" applyFont="1" applyFill="1" applyBorder="1" applyAlignment="1">
      <alignment horizontal="right" vertical="center"/>
    </xf>
    <xf numFmtId="4" fontId="15" fillId="2" borderId="3" xfId="0" applyNumberFormat="1" applyFont="1" applyFill="1" applyBorder="1" applyAlignment="1">
      <alignment horizontal="right" vertical="center"/>
    </xf>
    <xf numFmtId="0" fontId="8" fillId="2" borderId="1" xfId="0" applyFont="1" applyFill="1" applyBorder="1" applyAlignment="1">
      <alignment horizontal="right" vertical="center"/>
    </xf>
    <xf numFmtId="4" fontId="8" fillId="2" borderId="1" xfId="0" applyNumberFormat="1" applyFont="1" applyFill="1" applyBorder="1" applyAlignment="1">
      <alignment horizontal="right" vertical="center"/>
    </xf>
    <xf numFmtId="0" fontId="8" fillId="2" borderId="1" xfId="0" applyFont="1" applyFill="1" applyBorder="1" applyAlignment="1">
      <alignment horizontal="right" vertical="center" wrapText="1"/>
    </xf>
    <xf numFmtId="164" fontId="8" fillId="2" borderId="1" xfId="0" applyNumberFormat="1" applyFont="1" applyFill="1" applyBorder="1" applyAlignment="1">
      <alignment horizontal="right" vertical="center" wrapText="1"/>
    </xf>
    <xf numFmtId="164" fontId="8" fillId="2" borderId="1" xfId="0" applyNumberFormat="1" applyFont="1" applyFill="1" applyBorder="1" applyAlignment="1">
      <alignment horizontal="right" vertical="center"/>
    </xf>
    <xf numFmtId="0" fontId="15" fillId="2" borderId="1" xfId="0" applyFont="1" applyFill="1" applyBorder="1" applyAlignment="1">
      <alignment horizontal="right" vertical="center" wrapText="1"/>
    </xf>
    <xf numFmtId="164" fontId="15" fillId="2" borderId="1" xfId="0" applyNumberFormat="1" applyFont="1" applyFill="1" applyBorder="1" applyAlignment="1">
      <alignment horizontal="right" vertical="center" wrapText="1"/>
    </xf>
    <xf numFmtId="3" fontId="8" fillId="2" borderId="1" xfId="0" applyNumberFormat="1" applyFont="1" applyFill="1" applyBorder="1" applyAlignment="1">
      <alignment horizontal="right" vertical="center" wrapText="1"/>
    </xf>
    <xf numFmtId="0" fontId="8" fillId="2" borderId="4" xfId="0" applyFont="1" applyFill="1" applyBorder="1" applyAlignment="1">
      <alignment horizontal="right" vertical="center"/>
    </xf>
    <xf numFmtId="164" fontId="8" fillId="2" borderId="4" xfId="0" applyNumberFormat="1" applyFont="1" applyFill="1" applyBorder="1" applyAlignment="1">
      <alignment horizontal="right" vertical="center"/>
    </xf>
    <xf numFmtId="0" fontId="16" fillId="2" borderId="1" xfId="0" applyFont="1" applyFill="1" applyBorder="1" applyAlignment="1">
      <alignment horizontal="right" vertical="center" wrapText="1"/>
    </xf>
    <xf numFmtId="164" fontId="16" fillId="2" borderId="1" xfId="0" applyNumberFormat="1" applyFont="1" applyFill="1" applyBorder="1" applyAlignment="1">
      <alignment horizontal="right" vertical="center" wrapText="1"/>
    </xf>
    <xf numFmtId="1" fontId="13" fillId="3" borderId="1" xfId="0" applyNumberFormat="1" applyFont="1" applyFill="1" applyBorder="1" applyAlignment="1">
      <alignment horizontal="center" vertical="center"/>
    </xf>
    <xf numFmtId="0" fontId="8" fillId="0" borderId="0" xfId="0" applyFont="1" applyFill="1" applyAlignment="1">
      <alignment horizontal="left" vertical="center" wrapText="1"/>
    </xf>
    <xf numFmtId="0" fontId="8" fillId="0" borderId="0" xfId="0" applyFont="1" applyAlignment="1">
      <alignment horizontal="left" vertical="center" wrapText="1"/>
    </xf>
    <xf numFmtId="11" fontId="18" fillId="3" borderId="5" xfId="0" applyNumberFormat="1" applyFont="1" applyFill="1" applyBorder="1" applyAlignment="1">
      <alignment horizontal="left" vertical="center"/>
    </xf>
    <xf numFmtId="11" fontId="18" fillId="3" borderId="6" xfId="0" applyNumberFormat="1" applyFont="1" applyFill="1" applyBorder="1" applyAlignment="1">
      <alignment horizontal="left" vertical="center"/>
    </xf>
    <xf numFmtId="11" fontId="18" fillId="3" borderId="7" xfId="0" applyNumberFormat="1" applyFont="1" applyFill="1" applyBorder="1" applyAlignment="1">
      <alignment horizontal="left" vertical="center"/>
    </xf>
    <xf numFmtId="49" fontId="10" fillId="0" borderId="6" xfId="0" applyNumberFormat="1" applyFont="1" applyBorder="1" applyAlignment="1">
      <alignment horizontal="center" wrapText="1" shrinkToFi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3" xfId="0" applyFont="1" applyBorder="1" applyAlignment="1">
      <alignment horizontal="center" vertical="center" wrapText="1"/>
    </xf>
    <xf numFmtId="0" fontId="6" fillId="0" borderId="0" xfId="0" applyFont="1" applyAlignment="1">
      <alignment horizontal="center" vertical="center"/>
    </xf>
    <xf numFmtId="0" fontId="6" fillId="0" borderId="14" xfId="0" applyFont="1" applyBorder="1" applyAlignment="1">
      <alignment horizontal="center" vertical="center"/>
    </xf>
    <xf numFmtId="14" fontId="18" fillId="3" borderId="5" xfId="0" applyNumberFormat="1" applyFont="1" applyFill="1" applyBorder="1" applyAlignment="1">
      <alignment horizontal="left" vertical="center"/>
    </xf>
    <xf numFmtId="14" fontId="18" fillId="3" borderId="6" xfId="0" applyNumberFormat="1" applyFont="1" applyFill="1" applyBorder="1" applyAlignment="1">
      <alignment horizontal="left" vertical="center"/>
    </xf>
    <xf numFmtId="14" fontId="18" fillId="3" borderId="7" xfId="0" applyNumberFormat="1" applyFont="1" applyFill="1" applyBorder="1" applyAlignment="1">
      <alignment horizontal="left" vertical="center"/>
    </xf>
    <xf numFmtId="0" fontId="18" fillId="0" borderId="0" xfId="0" applyFont="1" applyAlignment="1">
      <alignment horizontal="center"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2" xfId="0" applyFont="1" applyBorder="1" applyAlignment="1">
      <alignment horizontal="center" vertical="center" wrapText="1"/>
    </xf>
    <xf numFmtId="0" fontId="10" fillId="4" borderId="0" xfId="2" applyFont="1" applyFill="1"/>
    <xf numFmtId="0" fontId="19" fillId="2" borderId="0" xfId="2" applyFont="1" applyFill="1" applyAlignment="1">
      <alignment horizontal="right"/>
    </xf>
    <xf numFmtId="0" fontId="19" fillId="2" borderId="0" xfId="2" applyFont="1" applyFill="1" applyAlignment="1">
      <alignment horizontal="right" vertical="top" wrapText="1"/>
    </xf>
    <xf numFmtId="0" fontId="19" fillId="4" borderId="0" xfId="2" applyFont="1" applyFill="1" applyAlignment="1">
      <alignment horizontal="right"/>
    </xf>
    <xf numFmtId="0" fontId="10" fillId="2" borderId="0" xfId="2" applyFont="1" applyFill="1"/>
    <xf numFmtId="0" fontId="10" fillId="2" borderId="0" xfId="2" applyFont="1" applyFill="1" applyAlignment="1">
      <alignment wrapText="1"/>
    </xf>
    <xf numFmtId="0" fontId="20" fillId="2" borderId="0" xfId="2" applyFont="1" applyFill="1" applyAlignment="1">
      <alignment horizontal="left" vertical="top" wrapText="1"/>
    </xf>
    <xf numFmtId="0" fontId="21" fillId="4" borderId="0" xfId="2" applyFont="1" applyFill="1" applyAlignment="1">
      <alignment horizontal="left" wrapText="1"/>
    </xf>
    <xf numFmtId="0" fontId="22" fillId="4" borderId="0" xfId="2" applyFont="1" applyFill="1" applyAlignment="1">
      <alignment horizontal="left"/>
    </xf>
    <xf numFmtId="0" fontId="10" fillId="2" borderId="0" xfId="2" applyFont="1" applyFill="1" applyAlignment="1">
      <alignment horizontal="right"/>
    </xf>
    <xf numFmtId="0" fontId="24" fillId="2" borderId="0" xfId="2" applyFont="1" applyFill="1" applyAlignment="1">
      <alignment horizontal="center" wrapText="1"/>
    </xf>
    <xf numFmtId="14" fontId="10" fillId="5" borderId="0" xfId="2" applyNumberFormat="1" applyFont="1" applyFill="1" applyAlignment="1">
      <alignment horizontal="center"/>
    </xf>
    <xf numFmtId="0" fontId="10" fillId="2" borderId="0" xfId="2" applyFont="1" applyFill="1" applyAlignment="1">
      <alignment horizontal="right" wrapText="1"/>
    </xf>
    <xf numFmtId="166" fontId="10" fillId="2" borderId="2" xfId="2" applyNumberFormat="1" applyFont="1" applyFill="1" applyBorder="1" applyAlignment="1">
      <alignment horizontal="center" wrapText="1"/>
    </xf>
    <xf numFmtId="0" fontId="10" fillId="2" borderId="0" xfId="2" applyFont="1" applyFill="1" applyAlignment="1">
      <alignment horizontal="center" wrapText="1"/>
    </xf>
    <xf numFmtId="14" fontId="10" fillId="3" borderId="0" xfId="2" applyNumberFormat="1" applyFont="1" applyFill="1" applyAlignment="1">
      <alignment horizontal="center"/>
    </xf>
    <xf numFmtId="1" fontId="25" fillId="4" borderId="0" xfId="2" applyNumberFormat="1" applyFont="1" applyFill="1" applyAlignment="1">
      <alignment horizontal="left" vertical="top" wrapText="1"/>
    </xf>
    <xf numFmtId="0" fontId="10" fillId="2" borderId="2" xfId="2" applyFont="1" applyFill="1" applyBorder="1" applyAlignment="1">
      <alignment wrapText="1"/>
    </xf>
    <xf numFmtId="0" fontId="10" fillId="2" borderId="0" xfId="2" applyFont="1" applyFill="1" applyBorder="1" applyAlignment="1">
      <alignment wrapText="1"/>
    </xf>
    <xf numFmtId="0" fontId="10" fillId="2" borderId="5" xfId="2" applyFont="1" applyFill="1" applyBorder="1" applyAlignment="1">
      <alignment horizontal="left" wrapText="1"/>
    </xf>
    <xf numFmtId="0" fontId="10" fillId="2" borderId="6" xfId="2" applyFont="1" applyFill="1" applyBorder="1" applyAlignment="1">
      <alignment horizontal="left" wrapText="1"/>
    </xf>
    <xf numFmtId="0" fontId="10" fillId="2" borderId="7" xfId="2" applyFont="1" applyFill="1" applyBorder="1" applyAlignment="1">
      <alignment horizontal="left" wrapText="1"/>
    </xf>
    <xf numFmtId="0" fontId="10" fillId="6" borderId="5" xfId="2" applyFill="1" applyBorder="1" applyAlignment="1">
      <alignment horizontal="left" wrapText="1"/>
    </xf>
    <xf numFmtId="0" fontId="10" fillId="6" borderId="6" xfId="2" applyFont="1" applyFill="1" applyBorder="1" applyAlignment="1">
      <alignment horizontal="left" wrapText="1"/>
    </xf>
    <xf numFmtId="0" fontId="10" fillId="6" borderId="7" xfId="2" applyFont="1" applyFill="1" applyBorder="1" applyAlignment="1">
      <alignment horizontal="left" wrapText="1"/>
    </xf>
    <xf numFmtId="167" fontId="10" fillId="4" borderId="0" xfId="2" applyNumberFormat="1" applyFont="1" applyFill="1" applyAlignment="1"/>
    <xf numFmtId="0" fontId="10" fillId="6" borderId="5" xfId="2" applyFont="1" applyFill="1" applyBorder="1" applyAlignment="1">
      <alignment horizontal="left" wrapText="1"/>
    </xf>
    <xf numFmtId="0" fontId="10" fillId="4" borderId="0" xfId="2" applyFont="1" applyFill="1" applyAlignment="1"/>
    <xf numFmtId="14" fontId="10" fillId="6" borderId="5" xfId="2" applyNumberFormat="1" applyFont="1" applyFill="1" applyBorder="1" applyAlignment="1">
      <alignment horizontal="center" wrapText="1"/>
    </xf>
    <xf numFmtId="14" fontId="10" fillId="6" borderId="6" xfId="2" applyNumberFormat="1" applyFont="1" applyFill="1" applyBorder="1" applyAlignment="1">
      <alignment horizontal="center" wrapText="1"/>
    </xf>
    <xf numFmtId="14" fontId="10" fillId="6" borderId="7" xfId="2" applyNumberFormat="1" applyFont="1" applyFill="1" applyBorder="1" applyAlignment="1">
      <alignment horizontal="center" wrapText="1"/>
    </xf>
    <xf numFmtId="168" fontId="10" fillId="4" borderId="0" xfId="2" applyNumberFormat="1" applyFont="1" applyFill="1" applyAlignment="1">
      <alignment horizontal="center"/>
    </xf>
    <xf numFmtId="0" fontId="10" fillId="3" borderId="8" xfId="3" applyNumberFormat="1" applyFont="1" applyFill="1" applyBorder="1" applyAlignment="1">
      <alignment horizontal="center" vertical="top" wrapText="1"/>
    </xf>
    <xf numFmtId="0" fontId="10" fillId="3" borderId="9" xfId="3" applyNumberFormat="1" applyFont="1" applyFill="1" applyBorder="1" applyAlignment="1">
      <alignment horizontal="center" vertical="top" wrapText="1"/>
    </xf>
    <xf numFmtId="0" fontId="10" fillId="3" borderId="10" xfId="3" applyNumberFormat="1" applyFont="1" applyFill="1" applyBorder="1" applyAlignment="1">
      <alignment horizontal="center" vertical="top" wrapText="1"/>
    </xf>
    <xf numFmtId="0" fontId="10" fillId="3" borderId="4" xfId="2" applyFont="1" applyFill="1" applyBorder="1" applyAlignment="1">
      <alignment horizontal="center" vertical="top" wrapText="1"/>
    </xf>
    <xf numFmtId="0" fontId="20" fillId="3" borderId="8" xfId="2" applyFont="1" applyFill="1" applyBorder="1" applyAlignment="1">
      <alignment horizontal="right" wrapText="1"/>
    </xf>
    <xf numFmtId="169" fontId="20" fillId="3" borderId="6" xfId="2" applyNumberFormat="1" applyFont="1" applyFill="1" applyBorder="1" applyAlignment="1">
      <alignment horizontal="center" wrapText="1"/>
    </xf>
    <xf numFmtId="169" fontId="20" fillId="3" borderId="10" xfId="2" applyNumberFormat="1" applyFont="1" applyFill="1" applyBorder="1" applyAlignment="1">
      <alignment wrapText="1"/>
    </xf>
    <xf numFmtId="0" fontId="10" fillId="3" borderId="8" xfId="2" applyFont="1" applyFill="1" applyBorder="1" applyAlignment="1">
      <alignment wrapText="1"/>
    </xf>
    <xf numFmtId="170" fontId="20" fillId="3" borderId="9" xfId="2" applyNumberFormat="1" applyFont="1" applyFill="1" applyBorder="1" applyAlignment="1">
      <alignment horizontal="left" wrapText="1"/>
    </xf>
    <xf numFmtId="170" fontId="20" fillId="3" borderId="10" xfId="2" applyNumberFormat="1" applyFont="1" applyFill="1" applyBorder="1" applyAlignment="1">
      <alignment horizontal="left" wrapText="1"/>
    </xf>
    <xf numFmtId="0" fontId="10" fillId="3" borderId="11" xfId="3" applyNumberFormat="1" applyFont="1" applyFill="1" applyBorder="1" applyAlignment="1">
      <alignment horizontal="center" vertical="top" wrapText="1"/>
    </xf>
    <xf numFmtId="0" fontId="10" fillId="3" borderId="2" xfId="3" applyNumberFormat="1" applyFont="1" applyFill="1" applyBorder="1" applyAlignment="1">
      <alignment horizontal="center" vertical="top" wrapText="1"/>
    </xf>
    <xf numFmtId="0" fontId="10" fillId="3" borderId="12" xfId="3" applyNumberFormat="1" applyFont="1" applyFill="1" applyBorder="1" applyAlignment="1">
      <alignment horizontal="center" vertical="top" wrapText="1"/>
    </xf>
    <xf numFmtId="0" fontId="10" fillId="3" borderId="3" xfId="2" applyFont="1" applyFill="1" applyBorder="1" applyAlignment="1">
      <alignment horizontal="center" vertical="top" wrapText="1"/>
    </xf>
    <xf numFmtId="171" fontId="20" fillId="3" borderId="11" xfId="2" applyNumberFormat="1" applyFont="1" applyFill="1" applyBorder="1" applyAlignment="1">
      <alignment horizontal="center" wrapText="1"/>
    </xf>
    <xf numFmtId="171" fontId="20" fillId="3" borderId="2" xfId="2" applyNumberFormat="1" applyFont="1" applyFill="1" applyBorder="1" applyAlignment="1">
      <alignment horizontal="center" wrapText="1"/>
    </xf>
    <xf numFmtId="171" fontId="20" fillId="3" borderId="12" xfId="2" applyNumberFormat="1" applyFont="1" applyFill="1" applyBorder="1" applyAlignment="1">
      <alignment horizontal="center" wrapText="1"/>
    </xf>
    <xf numFmtId="0" fontId="10" fillId="3" borderId="11" xfId="2" applyFont="1" applyFill="1" applyBorder="1" applyAlignment="1">
      <alignment horizontal="right" wrapText="1"/>
    </xf>
    <xf numFmtId="0" fontId="10" fillId="3" borderId="2" xfId="2" applyFont="1" applyFill="1" applyBorder="1" applyAlignment="1">
      <alignment horizontal="right" wrapText="1"/>
    </xf>
    <xf numFmtId="0" fontId="10" fillId="3" borderId="2" xfId="2" applyFont="1" applyFill="1" applyBorder="1" applyAlignment="1">
      <alignment horizontal="left" wrapText="1"/>
    </xf>
    <xf numFmtId="0" fontId="10" fillId="3" borderId="2" xfId="2" applyFont="1" applyFill="1" applyBorder="1" applyAlignment="1">
      <alignment wrapText="1"/>
    </xf>
    <xf numFmtId="0" fontId="10" fillId="3" borderId="12" xfId="2" applyFont="1" applyFill="1" applyBorder="1" applyAlignment="1">
      <alignment wrapText="1"/>
    </xf>
    <xf numFmtId="0" fontId="10" fillId="3" borderId="8" xfId="2" applyFont="1" applyFill="1" applyBorder="1" applyAlignment="1">
      <alignment horizontal="center" wrapText="1"/>
    </xf>
    <xf numFmtId="0" fontId="10" fillId="3" borderId="9" xfId="2" applyFont="1" applyFill="1" applyBorder="1" applyAlignment="1">
      <alignment horizontal="center" wrapText="1"/>
    </xf>
    <xf numFmtId="0" fontId="10" fillId="3" borderId="10" xfId="2" applyFont="1" applyFill="1" applyBorder="1" applyAlignment="1">
      <alignment horizontal="center" wrapText="1"/>
    </xf>
    <xf numFmtId="0" fontId="10" fillId="3" borderId="4" xfId="2" applyFont="1" applyFill="1" applyBorder="1" applyAlignment="1">
      <alignment horizontal="center" wrapText="1"/>
    </xf>
    <xf numFmtId="0" fontId="22" fillId="2" borderId="5" xfId="2" applyFont="1" applyFill="1" applyBorder="1" applyAlignment="1">
      <alignment horizontal="left" wrapText="1"/>
    </xf>
    <xf numFmtId="0" fontId="22" fillId="2" borderId="6" xfId="2" applyFont="1" applyFill="1" applyBorder="1" applyAlignment="1">
      <alignment horizontal="left" wrapText="1"/>
    </xf>
    <xf numFmtId="0" fontId="22" fillId="2" borderId="6" xfId="2" applyFont="1" applyFill="1" applyBorder="1" applyAlignment="1">
      <alignment wrapText="1"/>
    </xf>
    <xf numFmtId="172" fontId="22" fillId="2" borderId="6" xfId="2" applyNumberFormat="1" applyFont="1" applyFill="1" applyBorder="1" applyAlignment="1">
      <alignment horizontal="center" wrapText="1"/>
    </xf>
    <xf numFmtId="172" fontId="22" fillId="2" borderId="7" xfId="2" applyNumberFormat="1" applyFont="1" applyFill="1" applyBorder="1" applyAlignment="1">
      <alignment horizontal="center" wrapText="1"/>
    </xf>
    <xf numFmtId="3" fontId="10" fillId="4" borderId="0" xfId="2" applyNumberFormat="1" applyFont="1" applyFill="1"/>
    <xf numFmtId="0" fontId="10" fillId="2" borderId="11" xfId="2" applyFont="1" applyFill="1" applyBorder="1" applyAlignment="1">
      <alignment horizontal="left" wrapText="1"/>
    </xf>
    <xf numFmtId="0" fontId="10" fillId="2" borderId="2" xfId="2" applyFont="1" applyFill="1" applyBorder="1" applyAlignment="1">
      <alignment horizontal="left" wrapText="1"/>
    </xf>
    <xf numFmtId="0" fontId="10" fillId="2" borderId="12" xfId="2" applyFont="1" applyFill="1" applyBorder="1" applyAlignment="1">
      <alignment horizontal="left" wrapText="1"/>
    </xf>
    <xf numFmtId="0" fontId="10" fillId="2" borderId="3" xfId="2" applyFont="1" applyFill="1" applyBorder="1" applyAlignment="1">
      <alignment horizontal="center" wrapText="1"/>
    </xf>
    <xf numFmtId="173" fontId="10" fillId="6" borderId="5" xfId="2" applyNumberFormat="1" applyFont="1" applyFill="1" applyBorder="1" applyAlignment="1">
      <alignment horizontal="right" wrapText="1"/>
    </xf>
    <xf numFmtId="173" fontId="10" fillId="6" borderId="6" xfId="2" applyNumberFormat="1" applyFont="1" applyFill="1" applyBorder="1" applyAlignment="1">
      <alignment horizontal="right" wrapText="1"/>
    </xf>
    <xf numFmtId="173" fontId="10" fillId="6" borderId="7" xfId="2" applyNumberFormat="1" applyFont="1" applyFill="1" applyBorder="1" applyAlignment="1">
      <alignment horizontal="right" wrapText="1"/>
    </xf>
    <xf numFmtId="49" fontId="26" fillId="4" borderId="15" xfId="2" applyNumberFormat="1" applyFont="1" applyFill="1" applyBorder="1" applyAlignment="1">
      <alignment horizontal="center"/>
    </xf>
    <xf numFmtId="0" fontId="10" fillId="2" borderId="1" xfId="2" applyFont="1" applyFill="1" applyBorder="1" applyAlignment="1">
      <alignment horizontal="center" wrapText="1"/>
    </xf>
    <xf numFmtId="0" fontId="10" fillId="2" borderId="8" xfId="2" applyFont="1" applyFill="1" applyBorder="1" applyAlignment="1">
      <alignment horizontal="left" wrapText="1"/>
    </xf>
    <xf numFmtId="0" fontId="10" fillId="2" borderId="9" xfId="2" applyFont="1" applyFill="1" applyBorder="1" applyAlignment="1">
      <alignment horizontal="left" wrapText="1"/>
    </xf>
    <xf numFmtId="0" fontId="10" fillId="2" borderId="10" xfId="2" applyFont="1" applyFill="1" applyBorder="1" applyAlignment="1">
      <alignment horizontal="left" wrapText="1"/>
    </xf>
    <xf numFmtId="0" fontId="10" fillId="2" borderId="4" xfId="2" applyFont="1" applyFill="1" applyBorder="1" applyAlignment="1">
      <alignment horizontal="center" wrapText="1"/>
    </xf>
    <xf numFmtId="173" fontId="10" fillId="2" borderId="8" xfId="2" applyNumberFormat="1" applyFont="1" applyFill="1" applyBorder="1" applyAlignment="1">
      <alignment horizontal="right" wrapText="1"/>
    </xf>
    <xf numFmtId="173" fontId="10" fillId="2" borderId="9" xfId="2" applyNumberFormat="1" applyFont="1" applyFill="1" applyBorder="1" applyAlignment="1">
      <alignment horizontal="right" wrapText="1"/>
    </xf>
    <xf numFmtId="173" fontId="10" fillId="2" borderId="5" xfId="2" applyNumberFormat="1" applyFont="1" applyFill="1" applyBorder="1" applyAlignment="1">
      <alignment horizontal="right" wrapText="1"/>
    </xf>
    <xf numFmtId="173" fontId="10" fillId="2" borderId="6" xfId="2" applyNumberFormat="1" applyFont="1" applyFill="1" applyBorder="1" applyAlignment="1">
      <alignment horizontal="right" wrapText="1"/>
    </xf>
    <xf numFmtId="173" fontId="10" fillId="2" borderId="7" xfId="2" applyNumberFormat="1" applyFont="1" applyFill="1" applyBorder="1" applyAlignment="1">
      <alignment horizontal="right" wrapText="1"/>
    </xf>
    <xf numFmtId="49" fontId="26" fillId="4" borderId="16" xfId="2" applyNumberFormat="1" applyFont="1" applyFill="1" applyBorder="1" applyAlignment="1">
      <alignment horizontal="center"/>
    </xf>
    <xf numFmtId="173" fontId="10" fillId="2" borderId="10" xfId="2" applyNumberFormat="1" applyFont="1" applyFill="1" applyBorder="1" applyAlignment="1">
      <alignment horizontal="right" wrapText="1"/>
    </xf>
    <xf numFmtId="49" fontId="26" fillId="4" borderId="3" xfId="2" applyNumberFormat="1" applyFont="1" applyFill="1" applyBorder="1" applyAlignment="1">
      <alignment horizontal="center"/>
    </xf>
    <xf numFmtId="173" fontId="10" fillId="6" borderId="2" xfId="2" applyNumberFormat="1" applyFont="1" applyFill="1" applyBorder="1" applyAlignment="1">
      <alignment horizontal="right" wrapText="1"/>
    </xf>
    <xf numFmtId="173" fontId="10" fillId="6" borderId="11" xfId="2" applyNumberFormat="1" applyFont="1" applyFill="1" applyBorder="1" applyAlignment="1">
      <alignment horizontal="right" wrapText="1"/>
    </xf>
    <xf numFmtId="173" fontId="10" fillId="6" borderId="12" xfId="2" applyNumberFormat="1" applyFont="1" applyFill="1" applyBorder="1" applyAlignment="1">
      <alignment horizontal="right" wrapText="1"/>
    </xf>
    <xf numFmtId="49" fontId="26" fillId="4" borderId="1" xfId="2" applyNumberFormat="1" applyFont="1" applyFill="1" applyBorder="1" applyAlignment="1">
      <alignment horizontal="center"/>
    </xf>
    <xf numFmtId="49" fontId="26" fillId="4" borderId="4" xfId="2" applyNumberFormat="1" applyFont="1" applyFill="1" applyBorder="1" applyAlignment="1">
      <alignment horizontal="center"/>
    </xf>
    <xf numFmtId="0" fontId="7" fillId="2" borderId="0" xfId="2" applyFont="1" applyFill="1"/>
    <xf numFmtId="0" fontId="18" fillId="2" borderId="8" xfId="2" applyFont="1" applyFill="1" applyBorder="1" applyAlignment="1">
      <alignment horizontal="left" wrapText="1"/>
    </xf>
    <xf numFmtId="0" fontId="18" fillId="2" borderId="9" xfId="2" applyFont="1" applyFill="1" applyBorder="1" applyAlignment="1">
      <alignment horizontal="left" wrapText="1"/>
    </xf>
    <xf numFmtId="0" fontId="18" fillId="2" borderId="10" xfId="2" applyFont="1" applyFill="1" applyBorder="1" applyAlignment="1">
      <alignment horizontal="left" wrapText="1"/>
    </xf>
    <xf numFmtId="0" fontId="18" fillId="2" borderId="4" xfId="2" applyFont="1" applyFill="1" applyBorder="1" applyAlignment="1">
      <alignment horizontal="center" wrapText="1"/>
    </xf>
    <xf numFmtId="173" fontId="18" fillId="2" borderId="8" xfId="2" applyNumberFormat="1" applyFont="1" applyFill="1" applyBorder="1" applyAlignment="1">
      <alignment horizontal="right" wrapText="1"/>
    </xf>
    <xf numFmtId="173" fontId="18" fillId="2" borderId="9" xfId="2" applyNumberFormat="1" applyFont="1" applyFill="1" applyBorder="1" applyAlignment="1">
      <alignment horizontal="right" wrapText="1"/>
    </xf>
    <xf numFmtId="173" fontId="18" fillId="2" borderId="10" xfId="2" applyNumberFormat="1" applyFont="1" applyFill="1" applyBorder="1" applyAlignment="1">
      <alignment horizontal="right" wrapText="1"/>
    </xf>
    <xf numFmtId="0" fontId="7" fillId="4" borderId="0" xfId="2" applyFont="1" applyFill="1"/>
    <xf numFmtId="0" fontId="22" fillId="2" borderId="6" xfId="2" applyFont="1" applyFill="1" applyBorder="1" applyAlignment="1">
      <alignment horizontal="center" wrapText="1"/>
    </xf>
    <xf numFmtId="173" fontId="22" fillId="2" borderId="6" xfId="2" applyNumberFormat="1" applyFont="1" applyFill="1" applyBorder="1" applyAlignment="1">
      <alignment horizontal="right" wrapText="1"/>
    </xf>
    <xf numFmtId="173" fontId="22" fillId="2" borderId="7" xfId="2" applyNumberFormat="1" applyFont="1" applyFill="1" applyBorder="1" applyAlignment="1">
      <alignment horizontal="right" wrapText="1"/>
    </xf>
    <xf numFmtId="173" fontId="10" fillId="2" borderId="11" xfId="2" applyNumberFormat="1" applyFont="1" applyFill="1" applyBorder="1" applyAlignment="1">
      <alignment horizontal="right" wrapText="1"/>
    </xf>
    <xf numFmtId="173" fontId="10" fillId="2" borderId="2" xfId="2" applyNumberFormat="1" applyFont="1" applyFill="1" applyBorder="1" applyAlignment="1">
      <alignment horizontal="right" wrapText="1"/>
    </xf>
    <xf numFmtId="173" fontId="10" fillId="2" borderId="12" xfId="2" applyNumberFormat="1" applyFont="1" applyFill="1" applyBorder="1" applyAlignment="1">
      <alignment horizontal="right" wrapText="1"/>
    </xf>
    <xf numFmtId="49" fontId="26" fillId="4" borderId="17" xfId="2" applyNumberFormat="1" applyFont="1" applyFill="1" applyBorder="1" applyAlignment="1">
      <alignment horizontal="center"/>
    </xf>
    <xf numFmtId="49" fontId="26" fillId="4" borderId="18" xfId="2" applyNumberFormat="1" applyFont="1" applyFill="1" applyBorder="1" applyAlignment="1">
      <alignment horizontal="center"/>
    </xf>
    <xf numFmtId="49" fontId="26" fillId="4" borderId="19" xfId="2" applyNumberFormat="1" applyFont="1" applyFill="1" applyBorder="1" applyAlignment="1">
      <alignment horizontal="center"/>
    </xf>
    <xf numFmtId="49" fontId="26" fillId="4" borderId="20" xfId="2" applyNumberFormat="1" applyFont="1" applyFill="1" applyBorder="1" applyAlignment="1">
      <alignment horizontal="center"/>
    </xf>
    <xf numFmtId="0" fontId="18" fillId="2" borderId="1" xfId="2" applyFont="1" applyFill="1" applyBorder="1" applyAlignment="1">
      <alignment horizontal="left" wrapText="1"/>
    </xf>
    <xf numFmtId="0" fontId="18" fillId="2" borderId="1" xfId="2" applyFont="1" applyFill="1" applyBorder="1" applyAlignment="1">
      <alignment horizontal="center" wrapText="1"/>
    </xf>
    <xf numFmtId="173" fontId="18" fillId="2" borderId="1" xfId="2" applyNumberFormat="1" applyFont="1" applyFill="1" applyBorder="1" applyAlignment="1">
      <alignment horizontal="right" wrapText="1"/>
    </xf>
    <xf numFmtId="174" fontId="27" fillId="4" borderId="0" xfId="2" applyNumberFormat="1" applyFont="1" applyFill="1" applyBorder="1"/>
    <xf numFmtId="0" fontId="7" fillId="4" borderId="0" xfId="2" applyFont="1" applyFill="1" applyBorder="1"/>
    <xf numFmtId="3" fontId="18" fillId="4" borderId="0" xfId="2" applyNumberFormat="1" applyFont="1" applyFill="1" applyBorder="1" applyAlignment="1">
      <alignment horizontal="center"/>
    </xf>
    <xf numFmtId="0" fontId="10" fillId="2" borderId="0" xfId="2" applyFont="1" applyFill="1" applyBorder="1" applyAlignment="1">
      <alignment horizontal="left" wrapText="1"/>
    </xf>
    <xf numFmtId="0" fontId="10" fillId="2" borderId="0" xfId="2" applyFont="1" applyFill="1" applyBorder="1" applyAlignment="1">
      <alignment horizontal="center" wrapText="1"/>
    </xf>
    <xf numFmtId="3" fontId="10" fillId="2" borderId="0" xfId="2" applyNumberFormat="1" applyFont="1" applyFill="1" applyBorder="1" applyAlignment="1">
      <alignment horizontal="center" wrapText="1"/>
    </xf>
    <xf numFmtId="0" fontId="21" fillId="4" borderId="0" xfId="2" applyFont="1" applyFill="1"/>
    <xf numFmtId="0" fontId="28" fillId="2" borderId="0" xfId="2" applyFont="1" applyFill="1"/>
    <xf numFmtId="0" fontId="28" fillId="2" borderId="2" xfId="2" applyFont="1" applyFill="1" applyBorder="1" applyAlignment="1">
      <alignment wrapText="1"/>
    </xf>
    <xf numFmtId="0" fontId="28" fillId="2" borderId="0" xfId="2" applyFont="1" applyFill="1" applyBorder="1" applyAlignment="1">
      <alignment wrapText="1"/>
    </xf>
    <xf numFmtId="0" fontId="28" fillId="4" borderId="0" xfId="2" applyFont="1" applyFill="1"/>
    <xf numFmtId="0" fontId="10" fillId="3" borderId="8" xfId="2" applyFont="1" applyFill="1" applyBorder="1" applyAlignment="1">
      <alignment horizontal="right" vertical="top" wrapText="1"/>
    </xf>
    <xf numFmtId="169" fontId="10" fillId="3" borderId="6" xfId="2" applyNumberFormat="1" applyFont="1" applyFill="1" applyBorder="1" applyAlignment="1">
      <alignment horizontal="center" vertical="top" wrapText="1"/>
    </xf>
    <xf numFmtId="169" fontId="10" fillId="3" borderId="10" xfId="2" applyNumberFormat="1" applyFont="1" applyFill="1" applyBorder="1" applyAlignment="1">
      <alignment vertical="top" wrapText="1"/>
    </xf>
    <xf numFmtId="0" fontId="10" fillId="3" borderId="8" xfId="2" applyFont="1" applyFill="1" applyBorder="1" applyAlignment="1">
      <alignment vertical="top" wrapText="1"/>
    </xf>
    <xf numFmtId="171" fontId="10" fillId="3" borderId="11" xfId="2" applyNumberFormat="1" applyFont="1" applyFill="1" applyBorder="1" applyAlignment="1">
      <alignment horizontal="center" vertical="top" wrapText="1"/>
    </xf>
    <xf numFmtId="171" fontId="10" fillId="3" borderId="2" xfId="2" applyNumberFormat="1" applyFont="1" applyFill="1" applyBorder="1" applyAlignment="1">
      <alignment horizontal="center" vertical="top" wrapText="1"/>
    </xf>
    <xf numFmtId="171" fontId="10" fillId="3" borderId="12" xfId="2" applyNumberFormat="1" applyFont="1" applyFill="1" applyBorder="1" applyAlignment="1">
      <alignment horizontal="center" vertical="top" wrapText="1"/>
    </xf>
    <xf numFmtId="0" fontId="10" fillId="3" borderId="11" xfId="2" applyFont="1" applyFill="1" applyBorder="1" applyAlignment="1">
      <alignment horizontal="right" vertical="top" wrapText="1"/>
    </xf>
    <xf numFmtId="0" fontId="10" fillId="3" borderId="2" xfId="2" applyFont="1" applyFill="1" applyBorder="1" applyAlignment="1">
      <alignment horizontal="right" vertical="top" wrapText="1"/>
    </xf>
    <xf numFmtId="0" fontId="10" fillId="3" borderId="2" xfId="2" applyFont="1" applyFill="1" applyBorder="1" applyAlignment="1">
      <alignment horizontal="left" vertical="top" wrapText="1"/>
    </xf>
    <xf numFmtId="0" fontId="10" fillId="3" borderId="2" xfId="2" applyFont="1" applyFill="1" applyBorder="1" applyAlignment="1">
      <alignment vertical="top" wrapText="1"/>
    </xf>
    <xf numFmtId="0" fontId="10" fillId="3" borderId="12" xfId="2" applyFont="1" applyFill="1" applyBorder="1" applyAlignment="1">
      <alignment vertical="top" wrapText="1"/>
    </xf>
    <xf numFmtId="0" fontId="22" fillId="2" borderId="6" xfId="2" applyFont="1" applyFill="1" applyBorder="1" applyAlignment="1">
      <alignment horizontal="center" wrapText="1"/>
    </xf>
    <xf numFmtId="0" fontId="22" fillId="2" borderId="7" xfId="2" applyFont="1" applyFill="1" applyBorder="1" applyAlignment="1">
      <alignment horizontal="center" wrapText="1"/>
    </xf>
    <xf numFmtId="175" fontId="10" fillId="6" borderId="5" xfId="2" applyNumberFormat="1" applyFont="1" applyFill="1" applyBorder="1" applyAlignment="1">
      <alignment horizontal="right" wrapText="1"/>
    </xf>
    <xf numFmtId="175" fontId="10" fillId="6" borderId="6" xfId="2" applyNumberFormat="1" applyFont="1" applyFill="1" applyBorder="1" applyAlignment="1">
      <alignment horizontal="right" wrapText="1"/>
    </xf>
    <xf numFmtId="175" fontId="10" fillId="6" borderId="7" xfId="2" applyNumberFormat="1" applyFont="1" applyFill="1" applyBorder="1" applyAlignment="1">
      <alignment horizontal="right" wrapText="1"/>
    </xf>
    <xf numFmtId="0" fontId="29" fillId="4" borderId="0" xfId="2" applyFont="1" applyFill="1" applyAlignment="1">
      <alignment vertical="top" wrapText="1"/>
    </xf>
    <xf numFmtId="0" fontId="18" fillId="2" borderId="5" xfId="2" applyFont="1" applyFill="1" applyBorder="1" applyAlignment="1">
      <alignment horizontal="left" wrapText="1"/>
    </xf>
    <xf numFmtId="0" fontId="18" fillId="2" borderId="6" xfId="2" applyFont="1" applyFill="1" applyBorder="1" applyAlignment="1">
      <alignment horizontal="left" wrapText="1"/>
    </xf>
    <xf numFmtId="0" fontId="18" fillId="2" borderId="7" xfId="2" applyFont="1" applyFill="1" applyBorder="1" applyAlignment="1">
      <alignment horizontal="left" wrapText="1"/>
    </xf>
    <xf numFmtId="173" fontId="18" fillId="2" borderId="5" xfId="2" applyNumberFormat="1" applyFont="1" applyFill="1" applyBorder="1" applyAlignment="1">
      <alignment horizontal="right" wrapText="1"/>
    </xf>
    <xf numFmtId="173" fontId="18" fillId="2" borderId="6" xfId="2" applyNumberFormat="1" applyFont="1" applyFill="1" applyBorder="1" applyAlignment="1">
      <alignment horizontal="right" wrapText="1"/>
    </xf>
    <xf numFmtId="173" fontId="18" fillId="2" borderId="7" xfId="2" applyNumberFormat="1" applyFont="1" applyFill="1" applyBorder="1" applyAlignment="1">
      <alignment horizontal="right" wrapText="1"/>
    </xf>
    <xf numFmtId="0" fontId="10" fillId="2" borderId="0" xfId="2" applyFont="1" applyFill="1" applyAlignment="1">
      <alignment horizontal="left" wrapText="1"/>
    </xf>
    <xf numFmtId="0" fontId="10" fillId="2" borderId="2" xfId="2" applyFont="1" applyFill="1" applyBorder="1" applyAlignment="1">
      <alignment horizontal="center" wrapText="1"/>
    </xf>
    <xf numFmtId="0" fontId="10" fillId="7" borderId="2" xfId="2" applyFont="1" applyFill="1" applyBorder="1" applyAlignment="1">
      <alignment horizontal="center" wrapText="1"/>
    </xf>
    <xf numFmtId="0" fontId="30" fillId="2" borderId="0" xfId="2" applyFont="1" applyFill="1" applyAlignment="1">
      <alignment vertical="top"/>
    </xf>
    <xf numFmtId="0" fontId="30" fillId="2" borderId="0" xfId="2" applyFont="1" applyFill="1" applyAlignment="1">
      <alignment horizontal="center" vertical="top" wrapText="1"/>
    </xf>
    <xf numFmtId="0" fontId="30" fillId="2" borderId="0" xfId="2" applyFont="1" applyFill="1" applyAlignment="1">
      <alignment horizontal="center" vertical="top" wrapText="1"/>
    </xf>
    <xf numFmtId="0" fontId="30" fillId="2" borderId="0" xfId="2" applyFont="1" applyFill="1" applyAlignment="1">
      <alignment vertical="top" wrapText="1"/>
    </xf>
    <xf numFmtId="0" fontId="30" fillId="4" borderId="0" xfId="2" applyFont="1" applyFill="1" applyAlignment="1">
      <alignment vertical="top"/>
    </xf>
    <xf numFmtId="170" fontId="10" fillId="7" borderId="2" xfId="2" applyNumberFormat="1" applyFont="1" applyFill="1" applyBorder="1" applyAlignment="1">
      <alignment horizontal="center"/>
    </xf>
    <xf numFmtId="0" fontId="10" fillId="4" borderId="0" xfId="2" applyFont="1" applyFill="1" applyAlignment="1">
      <alignment horizontal="center"/>
    </xf>
    <xf numFmtId="0" fontId="37" fillId="2" borderId="0" xfId="2" applyFont="1" applyFill="1" applyAlignment="1">
      <alignment wrapText="1"/>
    </xf>
    <xf numFmtId="0" fontId="10" fillId="2" borderId="0" xfId="2" applyFont="1" applyFill="1" applyAlignment="1">
      <alignment horizontal="center"/>
    </xf>
    <xf numFmtId="0" fontId="20" fillId="2" borderId="0" xfId="2" applyFont="1" applyFill="1" applyAlignment="1">
      <alignment vertical="top" wrapText="1"/>
    </xf>
    <xf numFmtId="0" fontId="10" fillId="2" borderId="0" xfId="2" applyFill="1" applyAlignment="1">
      <alignment horizontal="right" wrapText="1"/>
    </xf>
    <xf numFmtId="0" fontId="20" fillId="2" borderId="0" xfId="2" applyFont="1" applyFill="1"/>
    <xf numFmtId="0" fontId="20" fillId="2" borderId="0" xfId="2" applyFont="1" applyFill="1" applyAlignment="1">
      <alignment wrapText="1"/>
    </xf>
    <xf numFmtId="0" fontId="20" fillId="2" borderId="0" xfId="2" applyFont="1" applyFill="1" applyAlignment="1">
      <alignment horizontal="right" wrapText="1"/>
    </xf>
    <xf numFmtId="176" fontId="20" fillId="2" borderId="2" xfId="2" applyNumberFormat="1" applyFont="1" applyFill="1" applyBorder="1" applyAlignment="1">
      <alignment horizontal="right" wrapText="1"/>
    </xf>
    <xf numFmtId="170" fontId="20" fillId="2" borderId="2" xfId="2" applyNumberFormat="1" applyFont="1" applyFill="1" applyBorder="1" applyAlignment="1">
      <alignment horizontal="center" wrapText="1"/>
    </xf>
    <xf numFmtId="176" fontId="20" fillId="2" borderId="2" xfId="2" applyNumberFormat="1" applyFont="1" applyFill="1" applyBorder="1" applyAlignment="1">
      <alignment horizontal="left" wrapText="1"/>
    </xf>
    <xf numFmtId="171" fontId="20" fillId="2" borderId="0" xfId="2" applyNumberFormat="1" applyFont="1" applyFill="1" applyAlignment="1">
      <alignment horizontal="left" wrapText="1"/>
    </xf>
    <xf numFmtId="0" fontId="20" fillId="2" borderId="0" xfId="2" applyFont="1" applyFill="1" applyAlignment="1">
      <alignment horizontal="center" wrapText="1"/>
    </xf>
    <xf numFmtId="0" fontId="20" fillId="4" borderId="0" xfId="2" applyFont="1" applyFill="1"/>
    <xf numFmtId="0" fontId="20" fillId="2" borderId="2" xfId="2" applyFont="1" applyFill="1" applyBorder="1" applyAlignment="1">
      <alignment wrapText="1"/>
    </xf>
    <xf numFmtId="0" fontId="20" fillId="2" borderId="0" xfId="2" applyFont="1" applyFill="1" applyBorder="1" applyAlignment="1">
      <alignment wrapText="1"/>
    </xf>
    <xf numFmtId="0" fontId="20" fillId="2" borderId="0" xfId="2" applyFont="1" applyFill="1" applyAlignment="1">
      <alignment horizontal="center"/>
    </xf>
    <xf numFmtId="0" fontId="20" fillId="2" borderId="5" xfId="2" applyFont="1" applyFill="1" applyBorder="1" applyAlignment="1">
      <alignment horizontal="left" wrapText="1"/>
    </xf>
    <xf numFmtId="0" fontId="20" fillId="2" borderId="6" xfId="2" applyFont="1" applyFill="1" applyBorder="1" applyAlignment="1">
      <alignment horizontal="left" wrapText="1"/>
    </xf>
    <xf numFmtId="0" fontId="20" fillId="2" borderId="7" xfId="2" applyFont="1" applyFill="1" applyBorder="1" applyAlignment="1">
      <alignment horizontal="left" wrapText="1"/>
    </xf>
    <xf numFmtId="0" fontId="20" fillId="3" borderId="8" xfId="3" applyNumberFormat="1" applyFont="1" applyFill="1" applyBorder="1" applyAlignment="1">
      <alignment horizontal="center" vertical="top" wrapText="1"/>
    </xf>
    <xf numFmtId="0" fontId="20" fillId="3" borderId="9" xfId="3" applyNumberFormat="1" applyFont="1" applyFill="1" applyBorder="1" applyAlignment="1">
      <alignment horizontal="center" vertical="top" wrapText="1"/>
    </xf>
    <xf numFmtId="0" fontId="20" fillId="3" borderId="10" xfId="3" applyNumberFormat="1" applyFont="1" applyFill="1" applyBorder="1" applyAlignment="1">
      <alignment horizontal="center" vertical="top" wrapText="1"/>
    </xf>
    <xf numFmtId="0" fontId="20" fillId="3" borderId="4" xfId="2" applyFont="1" applyFill="1" applyBorder="1" applyAlignment="1">
      <alignment horizontal="center" vertical="top" wrapText="1"/>
    </xf>
    <xf numFmtId="0" fontId="20" fillId="3" borderId="8" xfId="2" applyFont="1" applyFill="1" applyBorder="1" applyAlignment="1">
      <alignment horizontal="right" vertical="top" wrapText="1"/>
    </xf>
    <xf numFmtId="176" fontId="20" fillId="3" borderId="9" xfId="2" applyNumberFormat="1" applyFont="1" applyFill="1" applyBorder="1" applyAlignment="1">
      <alignment horizontal="right" vertical="top" wrapText="1"/>
    </xf>
    <xf numFmtId="0" fontId="20" fillId="3" borderId="9" xfId="2" applyFont="1" applyFill="1" applyBorder="1" applyAlignment="1">
      <alignment horizontal="center" vertical="top" wrapText="1"/>
    </xf>
    <xf numFmtId="176" fontId="20" fillId="3" borderId="9" xfId="2" applyNumberFormat="1" applyFont="1" applyFill="1" applyBorder="1" applyAlignment="1">
      <alignment horizontal="left" vertical="top" wrapText="1"/>
    </xf>
    <xf numFmtId="0" fontId="20" fillId="3" borderId="9" xfId="2" applyFont="1" applyFill="1" applyBorder="1" applyAlignment="1">
      <alignment vertical="top" wrapText="1"/>
    </xf>
    <xf numFmtId="176" fontId="20" fillId="3" borderId="10" xfId="2" applyNumberFormat="1" applyFont="1" applyFill="1" applyBorder="1" applyAlignment="1">
      <alignment horizontal="left" vertical="top" wrapText="1"/>
    </xf>
    <xf numFmtId="0" fontId="20" fillId="3" borderId="11" xfId="3" applyNumberFormat="1" applyFont="1" applyFill="1" applyBorder="1" applyAlignment="1">
      <alignment horizontal="center" vertical="top" wrapText="1"/>
    </xf>
    <xf numFmtId="0" fontId="20" fillId="3" borderId="2" xfId="3" applyNumberFormat="1" applyFont="1" applyFill="1" applyBorder="1" applyAlignment="1">
      <alignment horizontal="center" vertical="top" wrapText="1"/>
    </xf>
    <xf numFmtId="0" fontId="20" fillId="3" borderId="12" xfId="3" applyNumberFormat="1" applyFont="1" applyFill="1" applyBorder="1" applyAlignment="1">
      <alignment horizontal="center" vertical="top" wrapText="1"/>
    </xf>
    <xf numFmtId="0" fontId="20" fillId="3" borderId="3" xfId="2" applyFont="1" applyFill="1" applyBorder="1" applyAlignment="1">
      <alignment horizontal="center" vertical="top" wrapText="1"/>
    </xf>
    <xf numFmtId="171" fontId="20" fillId="3" borderId="11" xfId="2" applyNumberFormat="1" applyFont="1" applyFill="1" applyBorder="1" applyAlignment="1">
      <alignment horizontal="center" vertical="top" wrapText="1"/>
    </xf>
    <xf numFmtId="171" fontId="20" fillId="3" borderId="2" xfId="2" applyNumberFormat="1" applyFont="1" applyFill="1" applyBorder="1" applyAlignment="1">
      <alignment horizontal="center" vertical="top" wrapText="1"/>
    </xf>
    <xf numFmtId="171" fontId="20" fillId="3" borderId="12" xfId="2" applyNumberFormat="1" applyFont="1" applyFill="1" applyBorder="1" applyAlignment="1">
      <alignment horizontal="center" vertical="top" wrapText="1"/>
    </xf>
    <xf numFmtId="0" fontId="20" fillId="3" borderId="5" xfId="2" applyFont="1" applyFill="1" applyBorder="1" applyAlignment="1">
      <alignment horizontal="center" wrapText="1"/>
    </xf>
    <xf numFmtId="0" fontId="20" fillId="3" borderId="6" xfId="2" applyFont="1" applyFill="1" applyBorder="1" applyAlignment="1">
      <alignment horizontal="center" wrapText="1"/>
    </xf>
    <xf numFmtId="0" fontId="20" fillId="3" borderId="7" xfId="2" applyFont="1" applyFill="1" applyBorder="1" applyAlignment="1">
      <alignment horizontal="center" wrapText="1"/>
    </xf>
    <xf numFmtId="0" fontId="20" fillId="3" borderId="1" xfId="2" applyFont="1" applyFill="1" applyBorder="1" applyAlignment="1">
      <alignment horizontal="center" wrapText="1"/>
    </xf>
    <xf numFmtId="0" fontId="20" fillId="2" borderId="11" xfId="2" applyFont="1" applyFill="1" applyBorder="1" applyAlignment="1">
      <alignment horizontal="left" wrapText="1"/>
    </xf>
    <xf numFmtId="0" fontId="20" fillId="2" borderId="2" xfId="2" applyFont="1" applyFill="1" applyBorder="1" applyAlignment="1">
      <alignment horizontal="left" wrapText="1"/>
    </xf>
    <xf numFmtId="0" fontId="20" fillId="2" borderId="12" xfId="2" applyFont="1" applyFill="1" applyBorder="1" applyAlignment="1">
      <alignment horizontal="left" wrapText="1"/>
    </xf>
    <xf numFmtId="49" fontId="20" fillId="2" borderId="3" xfId="2" applyNumberFormat="1" applyFont="1" applyFill="1" applyBorder="1" applyAlignment="1">
      <alignment horizontal="center" wrapText="1"/>
    </xf>
    <xf numFmtId="173" fontId="20" fillId="6" borderId="11" xfId="2" applyNumberFormat="1" applyFont="1" applyFill="1" applyBorder="1" applyAlignment="1">
      <alignment horizontal="right" wrapText="1"/>
    </xf>
    <xf numFmtId="173" fontId="20" fillId="6" borderId="2" xfId="2" applyNumberFormat="1" applyFont="1" applyFill="1" applyBorder="1" applyAlignment="1">
      <alignment horizontal="right" wrapText="1"/>
    </xf>
    <xf numFmtId="173" fontId="20" fillId="6" borderId="12" xfId="2" applyNumberFormat="1" applyFont="1" applyFill="1" applyBorder="1" applyAlignment="1">
      <alignment horizontal="right" wrapText="1"/>
    </xf>
    <xf numFmtId="49" fontId="20" fillId="2" borderId="1" xfId="2" applyNumberFormat="1" applyFont="1" applyFill="1" applyBorder="1" applyAlignment="1">
      <alignment horizontal="center" wrapText="1"/>
    </xf>
    <xf numFmtId="175" fontId="20" fillId="6" borderId="5" xfId="2" applyNumberFormat="1" applyFont="1" applyFill="1" applyBorder="1" applyAlignment="1">
      <alignment horizontal="right" wrapText="1"/>
    </xf>
    <xf numFmtId="175" fontId="20" fillId="6" borderId="6" xfId="2" applyNumberFormat="1" applyFont="1" applyFill="1" applyBorder="1" applyAlignment="1">
      <alignment horizontal="right" wrapText="1"/>
    </xf>
    <xf numFmtId="175" fontId="20" fillId="6" borderId="7" xfId="2" applyNumberFormat="1" applyFont="1" applyFill="1" applyBorder="1" applyAlignment="1">
      <alignment horizontal="right" wrapText="1"/>
    </xf>
    <xf numFmtId="173" fontId="20" fillId="2" borderId="5" xfId="2" applyNumberFormat="1" applyFont="1" applyFill="1" applyBorder="1" applyAlignment="1">
      <alignment horizontal="right" wrapText="1"/>
    </xf>
    <xf numFmtId="173" fontId="20" fillId="2" borderId="6" xfId="2" applyNumberFormat="1" applyFont="1" applyFill="1" applyBorder="1" applyAlignment="1">
      <alignment horizontal="right" wrapText="1"/>
    </xf>
    <xf numFmtId="173" fontId="20" fillId="2" borderId="7" xfId="2" applyNumberFormat="1" applyFont="1" applyFill="1" applyBorder="1" applyAlignment="1">
      <alignment horizontal="right" wrapText="1"/>
    </xf>
    <xf numFmtId="173" fontId="20" fillId="6" borderId="5" xfId="2" applyNumberFormat="1" applyFont="1" applyFill="1" applyBorder="1" applyAlignment="1">
      <alignment horizontal="right" wrapText="1"/>
    </xf>
    <xf numFmtId="173" fontId="20" fillId="6" borderId="6" xfId="2" applyNumberFormat="1" applyFont="1" applyFill="1" applyBorder="1" applyAlignment="1">
      <alignment horizontal="right" wrapText="1"/>
    </xf>
    <xf numFmtId="173" fontId="20" fillId="6" borderId="7" xfId="2" applyNumberFormat="1" applyFont="1" applyFill="1" applyBorder="1" applyAlignment="1">
      <alignment horizontal="right" wrapText="1"/>
    </xf>
    <xf numFmtId="0" fontId="20" fillId="2" borderId="8" xfId="2" applyFont="1" applyFill="1" applyBorder="1" applyAlignment="1">
      <alignment horizontal="left" wrapText="1"/>
    </xf>
    <xf numFmtId="0" fontId="20" fillId="2" borderId="9" xfId="2" applyFont="1" applyFill="1" applyBorder="1" applyAlignment="1">
      <alignment horizontal="left" wrapText="1"/>
    </xf>
    <xf numFmtId="0" fontId="20" fillId="2" borderId="10" xfId="2" applyFont="1" applyFill="1" applyBorder="1" applyAlignment="1">
      <alignment horizontal="left" wrapText="1"/>
    </xf>
    <xf numFmtId="0" fontId="20" fillId="2" borderId="4" xfId="2" applyFont="1" applyFill="1" applyBorder="1" applyAlignment="1">
      <alignment horizontal="center" wrapText="1"/>
    </xf>
    <xf numFmtId="173" fontId="20" fillId="2" borderId="8" xfId="2" applyNumberFormat="1" applyFont="1" applyFill="1" applyBorder="1" applyAlignment="1">
      <alignment horizontal="right" wrapText="1"/>
    </xf>
    <xf numFmtId="173" fontId="20" fillId="2" borderId="9" xfId="2" applyNumberFormat="1" applyFont="1" applyFill="1" applyBorder="1" applyAlignment="1">
      <alignment horizontal="right" wrapText="1"/>
    </xf>
    <xf numFmtId="173" fontId="20" fillId="2" borderId="10" xfId="2" applyNumberFormat="1" applyFont="1" applyFill="1" applyBorder="1" applyAlignment="1">
      <alignment horizontal="right" wrapText="1"/>
    </xf>
    <xf numFmtId="0" fontId="20" fillId="4" borderId="0" xfId="2" applyFont="1" applyFill="1" applyBorder="1"/>
    <xf numFmtId="0" fontId="20" fillId="2" borderId="3" xfId="2" applyFont="1" applyFill="1" applyBorder="1" applyAlignment="1">
      <alignment horizontal="center" wrapText="1"/>
    </xf>
    <xf numFmtId="49" fontId="26" fillId="4" borderId="0" xfId="2" applyNumberFormat="1" applyFont="1" applyFill="1" applyBorder="1" applyAlignment="1">
      <alignment horizontal="center"/>
    </xf>
    <xf numFmtId="0" fontId="20" fillId="2" borderId="1" xfId="2" applyFont="1" applyFill="1" applyBorder="1" applyAlignment="1">
      <alignment horizontal="center" wrapText="1"/>
    </xf>
    <xf numFmtId="175" fontId="20" fillId="2" borderId="8" xfId="2" applyNumberFormat="1" applyFont="1" applyFill="1" applyBorder="1" applyAlignment="1">
      <alignment horizontal="right" wrapText="1"/>
    </xf>
    <xf numFmtId="175" fontId="20" fillId="2" borderId="9" xfId="2" applyNumberFormat="1" applyFont="1" applyFill="1" applyBorder="1" applyAlignment="1">
      <alignment horizontal="right" wrapText="1"/>
    </xf>
    <xf numFmtId="175" fontId="20" fillId="2" borderId="10" xfId="2" applyNumberFormat="1" applyFont="1" applyFill="1" applyBorder="1" applyAlignment="1">
      <alignment horizontal="right" wrapText="1"/>
    </xf>
    <xf numFmtId="0" fontId="20" fillId="2" borderId="8" xfId="2" applyFont="1" applyFill="1" applyBorder="1" applyAlignment="1">
      <alignment horizontal="center" wrapText="1"/>
    </xf>
    <xf numFmtId="0" fontId="20" fillId="2" borderId="11" xfId="2" applyFont="1" applyFill="1" applyBorder="1" applyAlignment="1">
      <alignment horizontal="center" wrapText="1"/>
    </xf>
    <xf numFmtId="175" fontId="20" fillId="6" borderId="11" xfId="2" applyNumberFormat="1" applyFont="1" applyFill="1" applyBorder="1" applyAlignment="1">
      <alignment horizontal="right" wrapText="1"/>
    </xf>
    <xf numFmtId="175" fontId="20" fillId="6" borderId="2" xfId="2" applyNumberFormat="1" applyFont="1" applyFill="1" applyBorder="1" applyAlignment="1">
      <alignment horizontal="right" wrapText="1"/>
    </xf>
    <xf numFmtId="175" fontId="20" fillId="6" borderId="12" xfId="2" applyNumberFormat="1" applyFont="1" applyFill="1" applyBorder="1" applyAlignment="1">
      <alignment horizontal="right" wrapText="1"/>
    </xf>
    <xf numFmtId="175" fontId="20" fillId="2" borderId="5" xfId="2" applyNumberFormat="1" applyFont="1" applyFill="1" applyBorder="1" applyAlignment="1">
      <alignment horizontal="right" wrapText="1"/>
    </xf>
    <xf numFmtId="175" fontId="20" fillId="2" borderId="6" xfId="2" applyNumberFormat="1" applyFont="1" applyFill="1" applyBorder="1" applyAlignment="1">
      <alignment horizontal="right" wrapText="1"/>
    </xf>
    <xf numFmtId="175" fontId="20" fillId="2" borderId="7" xfId="2" applyNumberFormat="1" applyFont="1" applyFill="1" applyBorder="1" applyAlignment="1">
      <alignment horizontal="right" wrapText="1"/>
    </xf>
    <xf numFmtId="173" fontId="20" fillId="2" borderId="11" xfId="2" applyNumberFormat="1" applyFont="1" applyFill="1" applyBorder="1" applyAlignment="1">
      <alignment horizontal="right" wrapText="1"/>
    </xf>
    <xf numFmtId="173" fontId="20" fillId="2" borderId="2" xfId="2" applyNumberFormat="1" applyFont="1" applyFill="1" applyBorder="1" applyAlignment="1">
      <alignment horizontal="right" wrapText="1"/>
    </xf>
    <xf numFmtId="173" fontId="20" fillId="2" borderId="12" xfId="2" applyNumberFormat="1" applyFont="1" applyFill="1" applyBorder="1" applyAlignment="1">
      <alignment horizontal="right" wrapText="1"/>
    </xf>
    <xf numFmtId="173" fontId="38" fillId="4" borderId="0" xfId="2" applyNumberFormat="1" applyFont="1" applyFill="1"/>
    <xf numFmtId="173" fontId="10" fillId="4" borderId="0" xfId="2" applyNumberFormat="1" applyFont="1" applyFill="1" applyBorder="1" applyAlignment="1">
      <alignment horizontal="left" wrapText="1"/>
    </xf>
    <xf numFmtId="173" fontId="10" fillId="4" borderId="0" xfId="2" applyNumberFormat="1" applyFont="1" applyFill="1" applyBorder="1" applyAlignment="1">
      <alignment horizontal="left" wrapText="1"/>
    </xf>
    <xf numFmtId="0" fontId="10" fillId="2" borderId="0" xfId="2" applyFill="1"/>
    <xf numFmtId="0" fontId="10" fillId="2" borderId="0" xfId="2" applyFill="1" applyAlignment="1">
      <alignment horizontal="center"/>
    </xf>
    <xf numFmtId="0" fontId="10" fillId="4" borderId="0" xfId="2" applyFill="1"/>
    <xf numFmtId="170" fontId="10" fillId="2" borderId="2" xfId="2" applyNumberFormat="1" applyFont="1" applyFill="1" applyBorder="1" applyAlignment="1">
      <alignment horizontal="center"/>
    </xf>
    <xf numFmtId="0" fontId="10" fillId="4" borderId="0" xfId="2" applyFill="1" applyAlignment="1">
      <alignment horizontal="center"/>
    </xf>
    <xf numFmtId="0" fontId="20" fillId="4" borderId="0" xfId="4" applyFont="1" applyFill="1"/>
    <xf numFmtId="0" fontId="20" fillId="2" borderId="0" xfId="4" applyFont="1" applyFill="1"/>
    <xf numFmtId="0" fontId="20" fillId="2" borderId="0" xfId="4" applyFont="1" applyFill="1" applyAlignment="1">
      <alignment wrapText="1"/>
    </xf>
    <xf numFmtId="0" fontId="40" fillId="2" borderId="0" xfId="4" applyFont="1" applyFill="1" applyAlignment="1">
      <alignment wrapText="1"/>
    </xf>
    <xf numFmtId="0" fontId="20" fillId="2" borderId="0" xfId="4" applyFont="1" applyFill="1" applyAlignment="1">
      <alignment horizontal="left" vertical="center" wrapText="1"/>
    </xf>
    <xf numFmtId="0" fontId="41" fillId="2" borderId="0" xfId="4" applyFont="1" applyFill="1" applyAlignment="1">
      <alignment horizontal="center" wrapText="1"/>
    </xf>
    <xf numFmtId="0" fontId="20" fillId="2" borderId="0" xfId="4" applyFont="1" applyFill="1" applyAlignment="1">
      <alignment horizontal="right" wrapText="1"/>
    </xf>
    <xf numFmtId="176" fontId="20" fillId="2" borderId="2" xfId="4" applyNumberFormat="1" applyFont="1" applyFill="1" applyBorder="1" applyAlignment="1">
      <alignment horizontal="right" wrapText="1"/>
    </xf>
    <xf numFmtId="170" fontId="20" fillId="2" borderId="2" xfId="4" applyNumberFormat="1" applyFont="1" applyFill="1" applyBorder="1" applyAlignment="1">
      <alignment horizontal="center" wrapText="1"/>
    </xf>
    <xf numFmtId="176" fontId="20" fillId="2" borderId="2" xfId="4" applyNumberFormat="1" applyFont="1" applyFill="1" applyBorder="1" applyAlignment="1">
      <alignment horizontal="left" wrapText="1"/>
    </xf>
    <xf numFmtId="171" fontId="20" fillId="2" borderId="0" xfId="4" applyNumberFormat="1" applyFont="1" applyFill="1" applyAlignment="1">
      <alignment horizontal="left" wrapText="1"/>
    </xf>
    <xf numFmtId="0" fontId="20" fillId="2" borderId="0" xfId="4" applyFont="1" applyFill="1" applyAlignment="1">
      <alignment horizontal="center" wrapText="1"/>
    </xf>
    <xf numFmtId="0" fontId="20" fillId="2" borderId="2" xfId="4" applyFont="1" applyFill="1" applyBorder="1" applyAlignment="1">
      <alignment wrapText="1"/>
    </xf>
    <xf numFmtId="0" fontId="20" fillId="2" borderId="0" xfId="4" applyFont="1" applyFill="1" applyBorder="1" applyAlignment="1">
      <alignment wrapText="1"/>
    </xf>
    <xf numFmtId="0" fontId="20" fillId="2" borderId="0" xfId="4" applyFont="1" applyFill="1" applyAlignment="1">
      <alignment horizontal="center"/>
    </xf>
    <xf numFmtId="0" fontId="20" fillId="2" borderId="5" xfId="4" applyFont="1" applyFill="1" applyBorder="1" applyAlignment="1">
      <alignment horizontal="left" wrapText="1"/>
    </xf>
    <xf numFmtId="0" fontId="20" fillId="2" borderId="6" xfId="4" applyFont="1" applyFill="1" applyBorder="1" applyAlignment="1">
      <alignment horizontal="left" wrapText="1"/>
    </xf>
    <xf numFmtId="0" fontId="20" fillId="2" borderId="7" xfId="4" applyFont="1" applyFill="1" applyBorder="1" applyAlignment="1">
      <alignment horizontal="left" wrapText="1"/>
    </xf>
    <xf numFmtId="0" fontId="20" fillId="2" borderId="1" xfId="4" applyFont="1" applyFill="1" applyBorder="1" applyAlignment="1">
      <alignment horizontal="left" wrapText="1"/>
    </xf>
    <xf numFmtId="0" fontId="20" fillId="3" borderId="1" xfId="4" applyFont="1" applyFill="1" applyBorder="1" applyAlignment="1">
      <alignment horizontal="center" vertical="top" wrapText="1"/>
    </xf>
    <xf numFmtId="0" fontId="20" fillId="3" borderId="1" xfId="4" applyFont="1" applyFill="1" applyBorder="1" applyAlignment="1">
      <alignment horizontal="center" vertical="top" wrapText="1"/>
    </xf>
    <xf numFmtId="0" fontId="20" fillId="3" borderId="1" xfId="4" applyFont="1" applyFill="1" applyBorder="1" applyAlignment="1">
      <alignment horizontal="center" vertical="center" wrapText="1"/>
    </xf>
    <xf numFmtId="0" fontId="20" fillId="3" borderId="5" xfId="4" applyFont="1" applyFill="1" applyBorder="1" applyAlignment="1">
      <alignment horizontal="center" vertical="center" wrapText="1"/>
    </xf>
    <xf numFmtId="0" fontId="20" fillId="3" borderId="7" xfId="4" applyFont="1" applyFill="1" applyBorder="1" applyAlignment="1">
      <alignment horizontal="center" vertical="center" wrapText="1"/>
    </xf>
    <xf numFmtId="0" fontId="20" fillId="3" borderId="1" xfId="4" applyFont="1" applyFill="1" applyBorder="1" applyAlignment="1">
      <alignment horizontal="center" wrapText="1"/>
    </xf>
    <xf numFmtId="0" fontId="20" fillId="3" borderId="1" xfId="4" applyFont="1" applyFill="1" applyBorder="1" applyAlignment="1">
      <alignment horizontal="center" wrapText="1"/>
    </xf>
    <xf numFmtId="0" fontId="20" fillId="2" borderId="4" xfId="4" applyFont="1" applyFill="1" applyBorder="1" applyAlignment="1">
      <alignment horizontal="left" wrapText="1"/>
    </xf>
    <xf numFmtId="49" fontId="20" fillId="2" borderId="4" xfId="4" applyNumberFormat="1" applyFont="1" applyFill="1" applyBorder="1" applyAlignment="1">
      <alignment horizontal="center" wrapText="1"/>
    </xf>
    <xf numFmtId="173" fontId="20" fillId="6" borderId="8" xfId="4" applyNumberFormat="1" applyFont="1" applyFill="1" applyBorder="1" applyAlignment="1">
      <alignment horizontal="center" wrapText="1"/>
    </xf>
    <xf numFmtId="173" fontId="20" fillId="6" borderId="10" xfId="4" applyNumberFormat="1" applyFont="1" applyFill="1" applyBorder="1" applyAlignment="1">
      <alignment horizontal="center" wrapText="1"/>
    </xf>
    <xf numFmtId="175" fontId="20" fillId="6" borderId="8" xfId="4" applyNumberFormat="1" applyFont="1" applyFill="1" applyBorder="1" applyAlignment="1">
      <alignment horizontal="center" wrapText="1"/>
    </xf>
    <xf numFmtId="175" fontId="20" fillId="6" borderId="10" xfId="4" applyNumberFormat="1" applyFont="1" applyFill="1" applyBorder="1" applyAlignment="1">
      <alignment horizontal="center" wrapText="1"/>
    </xf>
    <xf numFmtId="173" fontId="20" fillId="2" borderId="8" xfId="4" applyNumberFormat="1" applyFont="1" applyFill="1" applyBorder="1" applyAlignment="1">
      <alignment horizontal="center" wrapText="1"/>
    </xf>
    <xf numFmtId="173" fontId="20" fillId="2" borderId="10" xfId="4" applyNumberFormat="1" applyFont="1" applyFill="1" applyBorder="1" applyAlignment="1">
      <alignment horizontal="center" wrapText="1"/>
    </xf>
    <xf numFmtId="49" fontId="26" fillId="4" borderId="21" xfId="4" applyNumberFormat="1" applyFont="1" applyFill="1" applyBorder="1" applyAlignment="1">
      <alignment horizontal="center" vertical="top" wrapText="1"/>
    </xf>
    <xf numFmtId="49" fontId="26" fillId="4" borderId="22" xfId="4" applyNumberFormat="1" applyFont="1" applyFill="1" applyBorder="1" applyAlignment="1">
      <alignment horizontal="center" vertical="top" wrapText="1"/>
    </xf>
    <xf numFmtId="49" fontId="26" fillId="4" borderId="23" xfId="4" applyNumberFormat="1" applyFont="1" applyFill="1" applyBorder="1" applyAlignment="1">
      <alignment horizontal="center" vertical="top" wrapText="1"/>
    </xf>
    <xf numFmtId="0" fontId="20" fillId="2" borderId="1" xfId="4" applyFont="1" applyFill="1" applyBorder="1" applyAlignment="1">
      <alignment wrapText="1"/>
    </xf>
    <xf numFmtId="49" fontId="20" fillId="2" borderId="1" xfId="4" applyNumberFormat="1" applyFont="1" applyFill="1" applyBorder="1" applyAlignment="1">
      <alignment horizontal="center" wrapText="1"/>
    </xf>
    <xf numFmtId="173" fontId="20" fillId="6" borderId="5" xfId="4" applyNumberFormat="1" applyFont="1" applyFill="1" applyBorder="1" applyAlignment="1">
      <alignment horizontal="center" wrapText="1"/>
    </xf>
    <xf numFmtId="173" fontId="20" fillId="6" borderId="7" xfId="4" applyNumberFormat="1" applyFont="1" applyFill="1" applyBorder="1" applyAlignment="1">
      <alignment horizontal="center" wrapText="1"/>
    </xf>
    <xf numFmtId="49" fontId="26" fillId="4" borderId="0" xfId="4" applyNumberFormat="1" applyFont="1" applyFill="1" applyBorder="1" applyAlignment="1">
      <alignment vertical="top"/>
    </xf>
    <xf numFmtId="173" fontId="20" fillId="2" borderId="5" xfId="4" applyNumberFormat="1" applyFont="1" applyFill="1" applyBorder="1" applyAlignment="1">
      <alignment horizontal="center" wrapText="1"/>
    </xf>
    <xf numFmtId="173" fontId="20" fillId="2" borderId="7" xfId="4" applyNumberFormat="1" applyFont="1" applyFill="1" applyBorder="1" applyAlignment="1">
      <alignment horizontal="center" wrapText="1"/>
    </xf>
    <xf numFmtId="175" fontId="20" fillId="2" borderId="5" xfId="4" applyNumberFormat="1" applyFont="1" applyFill="1" applyBorder="1" applyAlignment="1">
      <alignment horizontal="center" wrapText="1"/>
    </xf>
    <xf numFmtId="175" fontId="20" fillId="2" borderId="7" xfId="4" applyNumberFormat="1" applyFont="1" applyFill="1" applyBorder="1" applyAlignment="1">
      <alignment horizontal="center" wrapText="1"/>
    </xf>
    <xf numFmtId="49" fontId="26" fillId="4" borderId="21" xfId="4" applyNumberFormat="1" applyFont="1" applyFill="1" applyBorder="1" applyAlignment="1">
      <alignment horizontal="center" vertical="center" wrapText="1"/>
    </xf>
    <xf numFmtId="49" fontId="26" fillId="4" borderId="22" xfId="4" applyNumberFormat="1" applyFont="1" applyFill="1" applyBorder="1" applyAlignment="1">
      <alignment horizontal="center" vertical="center" wrapText="1"/>
    </xf>
    <xf numFmtId="49" fontId="26" fillId="4" borderId="23" xfId="4" applyNumberFormat="1" applyFont="1" applyFill="1" applyBorder="1" applyAlignment="1">
      <alignment horizontal="center" vertical="center" wrapText="1"/>
    </xf>
    <xf numFmtId="49" fontId="20" fillId="2" borderId="8" xfId="4" applyNumberFormat="1" applyFont="1" applyFill="1" applyBorder="1" applyAlignment="1">
      <alignment horizontal="center" wrapText="1"/>
    </xf>
    <xf numFmtId="173" fontId="20" fillId="2" borderId="9" xfId="4" applyNumberFormat="1" applyFont="1" applyFill="1" applyBorder="1" applyAlignment="1">
      <alignment horizontal="center" wrapText="1"/>
    </xf>
    <xf numFmtId="0" fontId="20" fillId="2" borderId="3" xfId="4" applyFont="1" applyFill="1" applyBorder="1" applyAlignment="1">
      <alignment horizontal="left" wrapText="1"/>
    </xf>
    <xf numFmtId="49" fontId="20" fillId="2" borderId="11" xfId="4" applyNumberFormat="1" applyFont="1" applyFill="1" applyBorder="1" applyAlignment="1">
      <alignment horizontal="center" wrapText="1"/>
    </xf>
    <xf numFmtId="173" fontId="20" fillId="2" borderId="11" xfId="4" applyNumberFormat="1" applyFont="1" applyFill="1" applyBorder="1" applyAlignment="1">
      <alignment horizontal="center" wrapText="1"/>
    </xf>
    <xf numFmtId="173" fontId="20" fillId="2" borderId="12" xfId="4" applyNumberFormat="1" applyFont="1" applyFill="1" applyBorder="1" applyAlignment="1">
      <alignment horizontal="center" wrapText="1"/>
    </xf>
    <xf numFmtId="173" fontId="20" fillId="2" borderId="24" xfId="4" applyNumberFormat="1" applyFont="1" applyFill="1" applyBorder="1" applyAlignment="1">
      <alignment horizontal="center" wrapText="1"/>
    </xf>
    <xf numFmtId="173" fontId="20" fillId="2" borderId="14" xfId="4" applyNumberFormat="1" applyFont="1" applyFill="1" applyBorder="1" applyAlignment="1">
      <alignment horizontal="center" wrapText="1"/>
    </xf>
    <xf numFmtId="173" fontId="20" fillId="6" borderId="11" xfId="4" applyNumberFormat="1" applyFont="1" applyFill="1" applyBorder="1" applyAlignment="1">
      <alignment horizontal="center" wrapText="1"/>
    </xf>
    <xf numFmtId="173" fontId="20" fillId="6" borderId="12" xfId="4" applyNumberFormat="1" applyFont="1" applyFill="1" applyBorder="1" applyAlignment="1">
      <alignment horizontal="center" wrapText="1"/>
    </xf>
    <xf numFmtId="0" fontId="20" fillId="2" borderId="1" xfId="4" applyFont="1" applyFill="1" applyBorder="1" applyAlignment="1">
      <alignment horizontal="left" wrapText="1"/>
    </xf>
    <xf numFmtId="0" fontId="38" fillId="4" borderId="0" xfId="4" applyFont="1" applyFill="1" applyAlignment="1">
      <alignment horizontal="right"/>
    </xf>
    <xf numFmtId="173" fontId="29" fillId="4" borderId="0" xfId="4" applyNumberFormat="1" applyFont="1" applyFill="1" applyBorder="1" applyAlignment="1">
      <alignment horizontal="left" wrapText="1"/>
    </xf>
    <xf numFmtId="0" fontId="20" fillId="4" borderId="0" xfId="4" applyFont="1" applyFill="1" applyBorder="1"/>
    <xf numFmtId="0" fontId="42" fillId="4" borderId="0" xfId="4" applyFont="1" applyFill="1" applyBorder="1" applyAlignment="1">
      <alignment horizontal="left" wrapText="1"/>
    </xf>
    <xf numFmtId="175" fontId="20" fillId="2" borderId="8" xfId="4" applyNumberFormat="1" applyFont="1" applyFill="1" applyBorder="1" applyAlignment="1">
      <alignment horizontal="center" wrapText="1"/>
    </xf>
    <xf numFmtId="175" fontId="20" fillId="2" borderId="10" xfId="4" applyNumberFormat="1" applyFont="1" applyFill="1" applyBorder="1" applyAlignment="1">
      <alignment horizontal="center" wrapText="1"/>
    </xf>
    <xf numFmtId="0" fontId="26" fillId="4" borderId="0" xfId="4" applyFont="1" applyFill="1" applyBorder="1" applyAlignment="1">
      <alignment horizontal="left" wrapText="1"/>
    </xf>
    <xf numFmtId="49" fontId="20" fillId="2" borderId="3" xfId="4" applyNumberFormat="1" applyFont="1" applyFill="1" applyBorder="1" applyAlignment="1">
      <alignment horizontal="center" wrapText="1"/>
    </xf>
    <xf numFmtId="175" fontId="20" fillId="6" borderId="11" xfId="4" applyNumberFormat="1" applyFont="1" applyFill="1" applyBorder="1" applyAlignment="1">
      <alignment horizontal="center" wrapText="1"/>
    </xf>
    <xf numFmtId="175" fontId="20" fillId="6" borderId="12" xfId="4" applyNumberFormat="1" applyFont="1" applyFill="1" applyBorder="1" applyAlignment="1">
      <alignment horizontal="center" wrapText="1"/>
    </xf>
    <xf numFmtId="175" fontId="20" fillId="2" borderId="11" xfId="4" applyNumberFormat="1" applyFont="1" applyFill="1" applyBorder="1" applyAlignment="1">
      <alignment horizontal="center" wrapText="1"/>
    </xf>
    <xf numFmtId="175" fontId="20" fillId="2" borderId="12" xfId="4" applyNumberFormat="1" applyFont="1" applyFill="1" applyBorder="1" applyAlignment="1">
      <alignment horizontal="center" wrapText="1"/>
    </xf>
    <xf numFmtId="175" fontId="20" fillId="6" borderId="5" xfId="4" applyNumberFormat="1" applyFont="1" applyFill="1" applyBorder="1" applyAlignment="1">
      <alignment horizontal="center" wrapText="1"/>
    </xf>
    <xf numFmtId="175" fontId="20" fillId="6" borderId="7" xfId="4" applyNumberFormat="1" applyFont="1" applyFill="1" applyBorder="1" applyAlignment="1">
      <alignment horizontal="center" wrapText="1"/>
    </xf>
    <xf numFmtId="173" fontId="20" fillId="4" borderId="0" xfId="4" applyNumberFormat="1" applyFont="1" applyFill="1" applyBorder="1"/>
    <xf numFmtId="173" fontId="20" fillId="4" borderId="0" xfId="4" applyNumberFormat="1" applyFont="1" applyFill="1" applyBorder="1" applyAlignment="1">
      <alignment horizontal="right"/>
    </xf>
    <xf numFmtId="167" fontId="20" fillId="2" borderId="4" xfId="4" applyNumberFormat="1" applyFont="1" applyFill="1" applyBorder="1" applyAlignment="1">
      <alignment wrapText="1"/>
    </xf>
    <xf numFmtId="0" fontId="20" fillId="4" borderId="0" xfId="4" applyFont="1" applyFill="1" applyBorder="1" applyAlignment="1">
      <alignment horizontal="left" wrapText="1"/>
    </xf>
    <xf numFmtId="0" fontId="20" fillId="2" borderId="4" xfId="4" applyFont="1" applyFill="1" applyBorder="1" applyAlignment="1">
      <alignment wrapText="1"/>
    </xf>
    <xf numFmtId="173" fontId="20" fillId="4" borderId="0" xfId="4" applyNumberFormat="1" applyFont="1" applyFill="1" applyBorder="1" applyAlignment="1">
      <alignment horizontal="center"/>
    </xf>
    <xf numFmtId="173" fontId="20" fillId="2" borderId="1" xfId="4" applyNumberFormat="1" applyFont="1" applyFill="1" applyBorder="1" applyAlignment="1">
      <alignment horizontal="center" wrapText="1"/>
    </xf>
    <xf numFmtId="175" fontId="20" fillId="2" borderId="1" xfId="4" applyNumberFormat="1" applyFont="1" applyFill="1" applyBorder="1" applyAlignment="1">
      <alignment horizontal="center" wrapText="1"/>
    </xf>
    <xf numFmtId="173" fontId="20" fillId="2" borderId="0" xfId="4" applyNumberFormat="1" applyFont="1" applyFill="1" applyBorder="1" applyAlignment="1">
      <alignment horizontal="center" wrapText="1"/>
    </xf>
    <xf numFmtId="0" fontId="20" fillId="2" borderId="0" xfId="4" applyFont="1" applyFill="1" applyAlignment="1">
      <alignment horizontal="left" wrapText="1"/>
    </xf>
    <xf numFmtId="0" fontId="20" fillId="2" borderId="2" xfId="4" applyFont="1" applyFill="1" applyBorder="1" applyAlignment="1">
      <alignment horizontal="center" wrapText="1"/>
    </xf>
    <xf numFmtId="0" fontId="30" fillId="2" borderId="0" xfId="4" applyFont="1" applyFill="1" applyAlignment="1">
      <alignment vertical="top"/>
    </xf>
    <xf numFmtId="0" fontId="30" fillId="2" borderId="0" xfId="4" applyFont="1" applyFill="1" applyAlignment="1">
      <alignment horizontal="center" vertical="top" wrapText="1"/>
    </xf>
    <xf numFmtId="0" fontId="30" fillId="2" borderId="9" xfId="4" applyFont="1" applyFill="1" applyBorder="1" applyAlignment="1">
      <alignment horizontal="center" vertical="top" wrapText="1"/>
    </xf>
    <xf numFmtId="0" fontId="30" fillId="2" borderId="0" xfId="4" applyFont="1" applyFill="1" applyAlignment="1">
      <alignment horizontal="center" vertical="top" wrapText="1"/>
    </xf>
    <xf numFmtId="0" fontId="30" fillId="4" borderId="0" xfId="4" applyFont="1" applyFill="1" applyAlignment="1">
      <alignment vertical="top"/>
    </xf>
    <xf numFmtId="0" fontId="30" fillId="4" borderId="0" xfId="4" applyFont="1" applyFill="1" applyBorder="1" applyAlignment="1">
      <alignment vertical="top"/>
    </xf>
    <xf numFmtId="0" fontId="43" fillId="2" borderId="0" xfId="4" applyFont="1" applyFill="1"/>
    <xf numFmtId="0" fontId="43" fillId="2" borderId="0" xfId="4" applyFont="1" applyFill="1" applyAlignment="1">
      <alignment horizontal="center" wrapText="1"/>
    </xf>
    <xf numFmtId="0" fontId="43" fillId="4" borderId="0" xfId="4" applyFont="1" applyFill="1"/>
    <xf numFmtId="0" fontId="43" fillId="4" borderId="0" xfId="4" applyFont="1" applyFill="1" applyBorder="1"/>
    <xf numFmtId="170" fontId="20" fillId="2" borderId="2" xfId="4" applyNumberFormat="1" applyFont="1" applyFill="1" applyBorder="1" applyAlignment="1">
      <alignment horizontal="center"/>
    </xf>
    <xf numFmtId="170" fontId="20" fillId="2" borderId="0" xfId="4" applyNumberFormat="1" applyFont="1" applyFill="1" applyBorder="1" applyAlignment="1"/>
  </cellXfs>
  <cellStyles count="5">
    <cellStyle name="Денежный 4" xfId="3"/>
    <cellStyle name="Обычный" xfId="0" builtinId="0"/>
    <cellStyle name="Обычный 2" xfId="1"/>
    <cellStyle name="Обычный 3" xfId="4"/>
    <cellStyle name="Обычный 7" xfId="2"/>
  </cellStyles>
  <dxfs count="28">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b val="0"/>
        <i val="0"/>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fill>
        <patternFill>
          <bgColor indexed="43"/>
        </patternFill>
      </fill>
    </dxf>
    <dxf>
      <font>
        <b/>
        <i val="0"/>
        <condense val="0"/>
        <extend val="0"/>
        <color indexed="10"/>
      </font>
      <fill>
        <patternFill>
          <bgColor indexed="43"/>
        </patternFill>
      </fill>
    </dxf>
    <dxf>
      <font>
        <b/>
        <i val="0"/>
        <condense val="0"/>
        <extend val="0"/>
        <color indexed="10"/>
      </font>
      <fill>
        <patternFill>
          <bgColor indexed="43"/>
        </patternFill>
      </fill>
    </dxf>
    <dxf>
      <font>
        <condense val="0"/>
        <extend val="0"/>
        <color indexed="10"/>
      </font>
      <fill>
        <patternFill>
          <bgColor indexed="22"/>
        </patternFill>
      </fill>
    </dxf>
    <dxf>
      <font>
        <b/>
        <i val="0"/>
        <condense val="0"/>
        <extend val="0"/>
        <color indexed="10"/>
      </font>
      <fill>
        <patternFill patternType="solid">
          <bgColor indexed="8"/>
        </patternFill>
      </fill>
    </dxf>
    <dxf>
      <font>
        <b/>
        <i val="0"/>
        <condense val="0"/>
        <extend val="0"/>
        <color indexed="10"/>
      </font>
      <fill>
        <patternFill>
          <bgColor indexed="43"/>
        </patternFill>
      </fill>
    </dxf>
    <dxf>
      <font>
        <b/>
        <i val="0"/>
        <condense val="0"/>
        <extend val="0"/>
        <color indexed="10"/>
      </font>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88\Google%20&#1044;&#1080;&#1089;&#1082;\06-2%20&#1041;&#1048;&#1056;&#1046;&#1040;\&#1054;&#1090;&#1095;&#1077;&#1090;&#1085;&#1086;&#1089;&#1090;&#1100;\3%20&#1082;&#1074;%202019\&#1073;&#1091;&#1093;&#1075;&#1072;&#1083;&#1090;&#1077;&#1088;&#1089;&#1082;&#1080;&#1081;%20&#1073;&#1072;&#1083;&#1072;&#1085;&#1089;%202-&#1086;&#1081;%20&#1082;&#1074;-&#1083;%202019&#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uhgalter/Desktop/&#1044;&#1086;&#1082;&#1091;&#1084;&#1077;&#1085;&#1090;&#1099;/&#1041;&#1072;&#1083;&#1072;&#1085;&#1089;%20%204-&#1099;&#1081;%20%20&#1082;&#1074;&#1072;&#1088;&#1090;&#1072;&#1083;%202019&#10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089;&#1074;/Google%20&#1044;&#1080;&#1089;&#1082;/03%20&#1054;&#1058;&#1063;&#1045;&#1058;&#1053;&#1054;&#1057;&#1058;&#1068;/&#1040;&#1050;&#1062;&#1048;&#1071;/&#1041;&#1048;&#1056;&#1046;&#1040;/4%20&#1082;&#1074;%202019/310320-&#1040;&#1082;&#1094;&#1080;&#1103;-&#1088;&#1077;&#1075;_&#1082;&#1072;&#1088;&#1090;&#1086;&#1095;&#1082;&#1072;-&#1092;&#1080;&#1085;_&#1076;&#1086;&#1089;&#1090;-&#1073;&#1072;&#1083;&#1072;&#1085;&#1089;%20&#1085;&#1072;%200101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ow\work%20(d)\&#1052;&#1086;&#1103;%20&#1084;&#1091;&#1079;&#1099;&#1082;&#1072;\&#1084;&#1091;&#1079;&#1099;&#1082;&#1072;\&#1041;&#1072;&#1083;&#1072;&#1085;&#1089;&#1099;%20&#1079;&#1072;%202015&#1075;&#1086;&#107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WORK%20AKC\&#1041;&#1040;&#1051;&#1040;&#1053;&#1057;%20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прил 1"/>
      <sheetName val="прил 2"/>
      <sheetName val="прил 3"/>
      <sheetName val="прил 4"/>
      <sheetName val="прил 5"/>
      <sheetName val="Чист.активы"/>
      <sheetName val="АнализФинСост-1"/>
      <sheetName val="АнализФинСост-2"/>
      <sheetName val="АнализСтрАкт"/>
      <sheetName val="АнализСтрПас"/>
      <sheetName val="Приложение"/>
    </sheetNames>
    <sheetDataSet>
      <sheetData sheetId="0"/>
      <sheetData sheetId="1">
        <row r="8">
          <cell r="F8" t="str">
            <v>ООО "АКЦИЯ"</v>
          </cell>
        </row>
        <row r="9">
          <cell r="F9">
            <v>101325856</v>
          </cell>
        </row>
        <row r="10">
          <cell r="F10" t="str">
            <v>Профессиональный участник рынка ценных бкмаг</v>
          </cell>
        </row>
        <row r="11">
          <cell r="F11" t="str">
            <v>ООО</v>
          </cell>
        </row>
        <row r="12">
          <cell r="F12" t="str">
            <v>Юридическое лицо без ведомственной подчиненности</v>
          </cell>
        </row>
        <row r="13">
          <cell r="F13" t="str">
            <v>тыс.руб.</v>
          </cell>
        </row>
        <row r="14">
          <cell r="F14" t="str">
            <v xml:space="preserve">220070 г.Минск, ул.Чеботарева,2а, офис 22 </v>
          </cell>
        </row>
        <row r="24">
          <cell r="I24">
            <v>0</v>
          </cell>
          <cell r="N24">
            <v>0</v>
          </cell>
        </row>
        <row r="25">
          <cell r="I25">
            <v>0</v>
          </cell>
          <cell r="N25">
            <v>0</v>
          </cell>
        </row>
        <row r="28">
          <cell r="N28">
            <v>0</v>
          </cell>
        </row>
        <row r="29">
          <cell r="I29">
            <v>0</v>
          </cell>
          <cell r="N29">
            <v>0</v>
          </cell>
        </row>
        <row r="30">
          <cell r="I30">
            <v>0</v>
          </cell>
          <cell r="N30">
            <v>0</v>
          </cell>
        </row>
        <row r="31">
          <cell r="I31">
            <v>0</v>
          </cell>
          <cell r="N31">
            <v>0</v>
          </cell>
        </row>
        <row r="32">
          <cell r="I32">
            <v>682</v>
          </cell>
          <cell r="N32">
            <v>692</v>
          </cell>
        </row>
        <row r="33">
          <cell r="I33">
            <v>0</v>
          </cell>
          <cell r="N33">
            <v>0</v>
          </cell>
        </row>
        <row r="34">
          <cell r="I34">
            <v>0</v>
          </cell>
          <cell r="N34">
            <v>0</v>
          </cell>
        </row>
        <row r="35">
          <cell r="I35">
            <v>0</v>
          </cell>
          <cell r="N35">
            <v>0</v>
          </cell>
        </row>
        <row r="40">
          <cell r="I40">
            <v>4</v>
          </cell>
          <cell r="N40">
            <v>4</v>
          </cell>
        </row>
        <row r="41">
          <cell r="I41">
            <v>0</v>
          </cell>
          <cell r="N41">
            <v>0</v>
          </cell>
        </row>
        <row r="42">
          <cell r="I42">
            <v>0</v>
          </cell>
          <cell r="N42">
            <v>0</v>
          </cell>
        </row>
        <row r="43">
          <cell r="I43">
            <v>0</v>
          </cell>
          <cell r="N43">
            <v>0</v>
          </cell>
        </row>
        <row r="44">
          <cell r="I44">
            <v>0</v>
          </cell>
          <cell r="N44">
            <v>0</v>
          </cell>
        </row>
        <row r="45">
          <cell r="I45">
            <v>0</v>
          </cell>
          <cell r="N45">
            <v>0</v>
          </cell>
        </row>
        <row r="46">
          <cell r="I46">
            <v>0</v>
          </cell>
          <cell r="N46">
            <v>0</v>
          </cell>
        </row>
        <row r="47">
          <cell r="I47">
            <v>0</v>
          </cell>
          <cell r="N47">
            <v>0</v>
          </cell>
        </row>
        <row r="48">
          <cell r="I48">
            <v>0</v>
          </cell>
          <cell r="N48">
            <v>0</v>
          </cell>
        </row>
        <row r="49">
          <cell r="I49">
            <v>39</v>
          </cell>
          <cell r="N49">
            <v>39</v>
          </cell>
        </row>
        <row r="50">
          <cell r="I50">
            <v>40</v>
          </cell>
          <cell r="N50">
            <v>25</v>
          </cell>
        </row>
        <row r="51">
          <cell r="I51">
            <v>13</v>
          </cell>
          <cell r="N51">
            <v>18</v>
          </cell>
        </row>
        <row r="52">
          <cell r="I52">
            <v>0</v>
          </cell>
          <cell r="N52">
            <v>0</v>
          </cell>
        </row>
        <row r="61">
          <cell r="I61">
            <v>96</v>
          </cell>
          <cell r="N61">
            <v>96</v>
          </cell>
        </row>
        <row r="62">
          <cell r="I62">
            <v>0</v>
          </cell>
          <cell r="N62">
            <v>0</v>
          </cell>
        </row>
        <row r="63">
          <cell r="I63">
            <v>0</v>
          </cell>
          <cell r="N63">
            <v>0</v>
          </cell>
        </row>
        <row r="64">
          <cell r="I64">
            <v>2</v>
          </cell>
          <cell r="N64">
            <v>2</v>
          </cell>
        </row>
        <row r="65">
          <cell r="I65">
            <v>1</v>
          </cell>
          <cell r="N65">
            <v>1</v>
          </cell>
        </row>
        <row r="66">
          <cell r="I66">
            <v>673</v>
          </cell>
          <cell r="N66">
            <v>673</v>
          </cell>
        </row>
        <row r="67">
          <cell r="I67">
            <v>1</v>
          </cell>
          <cell r="N67">
            <v>0</v>
          </cell>
        </row>
        <row r="68">
          <cell r="I68">
            <v>0</v>
          </cell>
          <cell r="N68">
            <v>0</v>
          </cell>
        </row>
        <row r="71">
          <cell r="I71">
            <v>0</v>
          </cell>
          <cell r="N71">
            <v>0</v>
          </cell>
        </row>
        <row r="72">
          <cell r="I72">
            <v>0</v>
          </cell>
          <cell r="N72">
            <v>0</v>
          </cell>
        </row>
        <row r="73">
          <cell r="I73">
            <v>0</v>
          </cell>
          <cell r="N73">
            <v>0</v>
          </cell>
        </row>
        <row r="74">
          <cell r="I74">
            <v>0</v>
          </cell>
          <cell r="N74">
            <v>0</v>
          </cell>
        </row>
        <row r="75">
          <cell r="I75">
            <v>0</v>
          </cell>
          <cell r="N75">
            <v>0</v>
          </cell>
        </row>
        <row r="76">
          <cell r="I76">
            <v>0</v>
          </cell>
          <cell r="N76">
            <v>0</v>
          </cell>
        </row>
        <row r="79">
          <cell r="I79">
            <v>0</v>
          </cell>
          <cell r="N79">
            <v>0</v>
          </cell>
        </row>
        <row r="80">
          <cell r="I80">
            <v>0</v>
          </cell>
          <cell r="N80">
            <v>0</v>
          </cell>
        </row>
        <row r="83">
          <cell r="I83">
            <v>1</v>
          </cell>
          <cell r="N83">
            <v>1</v>
          </cell>
        </row>
        <row r="84">
          <cell r="I84">
            <v>2</v>
          </cell>
          <cell r="N84">
            <v>0</v>
          </cell>
        </row>
        <row r="85">
          <cell r="I85">
            <v>2</v>
          </cell>
          <cell r="N85">
            <v>1</v>
          </cell>
        </row>
        <row r="86">
          <cell r="I86">
            <v>0</v>
          </cell>
          <cell r="N86">
            <v>1</v>
          </cell>
        </row>
        <row r="87">
          <cell r="I87">
            <v>1</v>
          </cell>
          <cell r="N87">
            <v>2</v>
          </cell>
        </row>
        <row r="88">
          <cell r="I88">
            <v>0</v>
          </cell>
          <cell r="N88">
            <v>0</v>
          </cell>
        </row>
        <row r="89">
          <cell r="I89">
            <v>0</v>
          </cell>
          <cell r="N89">
            <v>0</v>
          </cell>
        </row>
        <row r="90">
          <cell r="I90">
            <v>0</v>
          </cell>
          <cell r="N90">
            <v>1</v>
          </cell>
        </row>
        <row r="91">
          <cell r="I91">
            <v>0</v>
          </cell>
          <cell r="N91">
            <v>0</v>
          </cell>
        </row>
        <row r="92">
          <cell r="I92">
            <v>0</v>
          </cell>
          <cell r="N92">
            <v>0</v>
          </cell>
        </row>
        <row r="93">
          <cell r="I93">
            <v>0</v>
          </cell>
          <cell r="N93">
            <v>0</v>
          </cell>
        </row>
        <row r="94">
          <cell r="I94">
            <v>0</v>
          </cell>
          <cell r="N94">
            <v>0</v>
          </cell>
        </row>
      </sheetData>
      <sheetData sheetId="2">
        <row r="19">
          <cell r="J19">
            <v>61</v>
          </cell>
          <cell r="O19">
            <v>66</v>
          </cell>
        </row>
        <row r="20">
          <cell r="J20">
            <v>37</v>
          </cell>
          <cell r="O20">
            <v>38</v>
          </cell>
        </row>
        <row r="22">
          <cell r="J22">
            <v>29</v>
          </cell>
          <cell r="O22">
            <v>25</v>
          </cell>
        </row>
        <row r="23">
          <cell r="J23">
            <v>0</v>
          </cell>
          <cell r="O23">
            <v>0</v>
          </cell>
        </row>
        <row r="25">
          <cell r="J25">
            <v>7</v>
          </cell>
          <cell r="O25">
            <v>52</v>
          </cell>
        </row>
        <row r="26">
          <cell r="J26">
            <v>2</v>
          </cell>
          <cell r="O26">
            <v>6</v>
          </cell>
        </row>
        <row r="30">
          <cell r="J30">
            <v>0</v>
          </cell>
          <cell r="O30">
            <v>0</v>
          </cell>
        </row>
        <row r="31">
          <cell r="J31">
            <v>3</v>
          </cell>
          <cell r="O31">
            <v>2</v>
          </cell>
        </row>
        <row r="32">
          <cell r="J32">
            <v>0</v>
          </cell>
          <cell r="O32">
            <v>1</v>
          </cell>
        </row>
        <row r="33">
          <cell r="J33">
            <v>0</v>
          </cell>
          <cell r="O33">
            <v>0</v>
          </cell>
        </row>
        <row r="36">
          <cell r="J36">
            <v>0</v>
          </cell>
          <cell r="O36">
            <v>0</v>
          </cell>
        </row>
        <row r="37">
          <cell r="J37">
            <v>0</v>
          </cell>
          <cell r="O37">
            <v>0</v>
          </cell>
        </row>
        <row r="40">
          <cell r="J40">
            <v>0</v>
          </cell>
          <cell r="O40">
            <v>0</v>
          </cell>
        </row>
        <row r="41">
          <cell r="J41">
            <v>0</v>
          </cell>
          <cell r="O41">
            <v>0</v>
          </cell>
        </row>
        <row r="44">
          <cell r="J44">
            <v>0</v>
          </cell>
          <cell r="O44">
            <v>0</v>
          </cell>
        </row>
        <row r="45">
          <cell r="J45">
            <v>0</v>
          </cell>
          <cell r="O45">
            <v>0</v>
          </cell>
        </row>
        <row r="46">
          <cell r="J46">
            <v>0</v>
          </cell>
          <cell r="O46">
            <v>0</v>
          </cell>
        </row>
        <row r="49">
          <cell r="J49">
            <v>2</v>
          </cell>
          <cell r="O49">
            <v>1</v>
          </cell>
        </row>
        <row r="50">
          <cell r="J50">
            <v>0</v>
          </cell>
          <cell r="O50">
            <v>0</v>
          </cell>
        </row>
        <row r="51">
          <cell r="J51">
            <v>0</v>
          </cell>
          <cell r="O51">
            <v>0</v>
          </cell>
        </row>
        <row r="52">
          <cell r="J52">
            <v>0</v>
          </cell>
          <cell r="O52">
            <v>0</v>
          </cell>
        </row>
        <row r="53">
          <cell r="J53">
            <v>0</v>
          </cell>
          <cell r="O53">
            <v>0</v>
          </cell>
        </row>
        <row r="55">
          <cell r="J55">
            <v>0</v>
          </cell>
          <cell r="O55">
            <v>0</v>
          </cell>
        </row>
        <row r="56">
          <cell r="J56">
            <v>0</v>
          </cell>
          <cell r="O56">
            <v>0</v>
          </cell>
        </row>
        <row r="58">
          <cell r="J58">
            <v>0</v>
          </cell>
          <cell r="O58">
            <v>0</v>
          </cell>
        </row>
        <row r="59">
          <cell r="J59">
            <v>0</v>
          </cell>
          <cell r="O59">
            <v>0</v>
          </cell>
        </row>
      </sheetData>
      <sheetData sheetId="3">
        <row r="17">
          <cell r="E17">
            <v>97</v>
          </cell>
          <cell r="K17">
            <v>2</v>
          </cell>
          <cell r="M17">
            <v>1</v>
          </cell>
          <cell r="O17">
            <v>549</v>
          </cell>
        </row>
        <row r="24">
          <cell r="E24">
            <v>0</v>
          </cell>
          <cell r="G24">
            <v>0</v>
          </cell>
          <cell r="I24">
            <v>0</v>
          </cell>
          <cell r="K24">
            <v>0</v>
          </cell>
          <cell r="M24">
            <v>0</v>
          </cell>
          <cell r="O24">
            <v>50</v>
          </cell>
          <cell r="Q24">
            <v>0</v>
          </cell>
        </row>
        <row r="25">
          <cell r="E25">
            <v>0</v>
          </cell>
          <cell r="G25">
            <v>0</v>
          </cell>
          <cell r="I25">
            <v>0</v>
          </cell>
          <cell r="K25">
            <v>0</v>
          </cell>
          <cell r="M25">
            <v>0</v>
          </cell>
          <cell r="O25">
            <v>0</v>
          </cell>
          <cell r="Q25">
            <v>0</v>
          </cell>
        </row>
        <row r="26">
          <cell r="E26">
            <v>0</v>
          </cell>
          <cell r="G26">
            <v>0</v>
          </cell>
          <cell r="I26">
            <v>0</v>
          </cell>
          <cell r="K26">
            <v>0</v>
          </cell>
          <cell r="M26">
            <v>0</v>
          </cell>
          <cell r="O26">
            <v>0</v>
          </cell>
          <cell r="Q26">
            <v>0</v>
          </cell>
        </row>
        <row r="27">
          <cell r="E27">
            <v>0</v>
          </cell>
          <cell r="G27">
            <v>0</v>
          </cell>
          <cell r="I27">
            <v>0</v>
          </cell>
          <cell r="K27">
            <v>0</v>
          </cell>
          <cell r="M27">
            <v>0</v>
          </cell>
          <cell r="O27">
            <v>0</v>
          </cell>
          <cell r="Q27">
            <v>0</v>
          </cell>
        </row>
        <row r="28">
          <cell r="E28">
            <v>0</v>
          </cell>
          <cell r="G28">
            <v>0</v>
          </cell>
          <cell r="I28">
            <v>0</v>
          </cell>
          <cell r="K28">
            <v>0</v>
          </cell>
          <cell r="M28">
            <v>0</v>
          </cell>
          <cell r="O28">
            <v>0</v>
          </cell>
          <cell r="Q28">
            <v>0</v>
          </cell>
        </row>
        <row r="29">
          <cell r="E29">
            <v>0</v>
          </cell>
          <cell r="G29">
            <v>0</v>
          </cell>
          <cell r="I29">
            <v>0</v>
          </cell>
          <cell r="K29">
            <v>0</v>
          </cell>
          <cell r="M29">
            <v>0</v>
          </cell>
          <cell r="O29">
            <v>0</v>
          </cell>
          <cell r="Q29">
            <v>0</v>
          </cell>
        </row>
        <row r="30">
          <cell r="E30">
            <v>0</v>
          </cell>
          <cell r="G30">
            <v>0</v>
          </cell>
          <cell r="I30">
            <v>0</v>
          </cell>
          <cell r="K30">
            <v>0</v>
          </cell>
          <cell r="M30">
            <v>0</v>
          </cell>
          <cell r="O30">
            <v>0</v>
          </cell>
          <cell r="Q30">
            <v>0</v>
          </cell>
        </row>
        <row r="31">
          <cell r="E31">
            <v>0</v>
          </cell>
          <cell r="G31">
            <v>0</v>
          </cell>
          <cell r="I31">
            <v>0</v>
          </cell>
          <cell r="K31">
            <v>0</v>
          </cell>
          <cell r="M31">
            <v>0</v>
          </cell>
          <cell r="O31">
            <v>0</v>
          </cell>
          <cell r="Q31">
            <v>0</v>
          </cell>
        </row>
        <row r="32">
          <cell r="E32">
            <v>0</v>
          </cell>
          <cell r="G32">
            <v>0</v>
          </cell>
          <cell r="I32">
            <v>0</v>
          </cell>
          <cell r="K32">
            <v>0</v>
          </cell>
          <cell r="M32">
            <v>0</v>
          </cell>
          <cell r="O32">
            <v>0</v>
          </cell>
          <cell r="Q32">
            <v>0</v>
          </cell>
        </row>
        <row r="35">
          <cell r="E35">
            <v>0</v>
          </cell>
          <cell r="G35">
            <v>0</v>
          </cell>
          <cell r="I35">
            <v>0</v>
          </cell>
          <cell r="K35">
            <v>0</v>
          </cell>
          <cell r="M35">
            <v>0</v>
          </cell>
          <cell r="O35">
            <v>0</v>
          </cell>
          <cell r="Q35">
            <v>0</v>
          </cell>
        </row>
        <row r="36">
          <cell r="E36">
            <v>0</v>
          </cell>
          <cell r="G36">
            <v>0</v>
          </cell>
          <cell r="I36">
            <v>0</v>
          </cell>
          <cell r="K36">
            <v>0</v>
          </cell>
          <cell r="M36">
            <v>0</v>
          </cell>
          <cell r="O36">
            <v>0</v>
          </cell>
          <cell r="Q36">
            <v>0</v>
          </cell>
        </row>
        <row r="37">
          <cell r="E37">
            <v>0</v>
          </cell>
          <cell r="G37">
            <v>0</v>
          </cell>
          <cell r="I37">
            <v>0</v>
          </cell>
          <cell r="K37">
            <v>0</v>
          </cell>
          <cell r="M37">
            <v>0</v>
          </cell>
          <cell r="O37">
            <v>0</v>
          </cell>
          <cell r="Q37">
            <v>0</v>
          </cell>
        </row>
        <row r="38">
          <cell r="E38">
            <v>0</v>
          </cell>
          <cell r="G38">
            <v>0</v>
          </cell>
          <cell r="I38">
            <v>0</v>
          </cell>
          <cell r="K38">
            <v>0</v>
          </cell>
          <cell r="M38">
            <v>0</v>
          </cell>
          <cell r="O38">
            <v>0</v>
          </cell>
          <cell r="Q38">
            <v>0</v>
          </cell>
        </row>
        <row r="39">
          <cell r="E39">
            <v>0</v>
          </cell>
          <cell r="G39">
            <v>0</v>
          </cell>
          <cell r="I39">
            <v>0</v>
          </cell>
          <cell r="K39">
            <v>0</v>
          </cell>
          <cell r="M39">
            <v>0</v>
          </cell>
          <cell r="O39">
            <v>0</v>
          </cell>
          <cell r="Q39">
            <v>0</v>
          </cell>
        </row>
        <row r="40">
          <cell r="E40">
            <v>0</v>
          </cell>
          <cell r="G40">
            <v>0</v>
          </cell>
          <cell r="I40">
            <v>0</v>
          </cell>
          <cell r="K40">
            <v>0</v>
          </cell>
          <cell r="M40">
            <v>0</v>
          </cell>
          <cell r="O40">
            <v>0</v>
          </cell>
          <cell r="Q40">
            <v>0</v>
          </cell>
        </row>
        <row r="41">
          <cell r="E41">
            <v>0</v>
          </cell>
          <cell r="G41">
            <v>0</v>
          </cell>
          <cell r="I41">
            <v>0</v>
          </cell>
          <cell r="K41">
            <v>0</v>
          </cell>
          <cell r="M41">
            <v>0</v>
          </cell>
          <cell r="O41">
            <v>0</v>
          </cell>
          <cell r="Q41">
            <v>0</v>
          </cell>
        </row>
        <row r="42">
          <cell r="E42">
            <v>0</v>
          </cell>
          <cell r="G42">
            <v>0</v>
          </cell>
          <cell r="I42">
            <v>0</v>
          </cell>
          <cell r="K42">
            <v>0</v>
          </cell>
          <cell r="M42">
            <v>0</v>
          </cell>
          <cell r="O42">
            <v>0</v>
          </cell>
          <cell r="Q42">
            <v>0</v>
          </cell>
        </row>
        <row r="43">
          <cell r="E43">
            <v>0</v>
          </cell>
          <cell r="G43">
            <v>0</v>
          </cell>
          <cell r="I43">
            <v>0</v>
          </cell>
          <cell r="K43">
            <v>0</v>
          </cell>
          <cell r="M43">
            <v>0</v>
          </cell>
          <cell r="Q43">
            <v>0</v>
          </cell>
        </row>
        <row r="44">
          <cell r="E44">
            <v>0</v>
          </cell>
          <cell r="G44">
            <v>0</v>
          </cell>
          <cell r="I44">
            <v>0</v>
          </cell>
          <cell r="K44">
            <v>0</v>
          </cell>
          <cell r="M44">
            <v>0</v>
          </cell>
          <cell r="O44">
            <v>0</v>
          </cell>
          <cell r="Q44">
            <v>0</v>
          </cell>
        </row>
        <row r="45">
          <cell r="E45">
            <v>0</v>
          </cell>
          <cell r="G45">
            <v>0</v>
          </cell>
          <cell r="I45">
            <v>0</v>
          </cell>
          <cell r="K45">
            <v>0</v>
          </cell>
          <cell r="M45">
            <v>0</v>
          </cell>
          <cell r="O45">
            <v>0</v>
          </cell>
          <cell r="Q45">
            <v>0</v>
          </cell>
        </row>
        <row r="46">
          <cell r="E46">
            <v>0</v>
          </cell>
          <cell r="G46">
            <v>0</v>
          </cell>
          <cell r="I46">
            <v>0</v>
          </cell>
          <cell r="K46">
            <v>0</v>
          </cell>
          <cell r="M46">
            <v>0</v>
          </cell>
          <cell r="O46">
            <v>0</v>
          </cell>
          <cell r="Q46">
            <v>0</v>
          </cell>
        </row>
        <row r="48">
          <cell r="E48">
            <v>97</v>
          </cell>
          <cell r="G48">
            <v>0</v>
          </cell>
          <cell r="I48">
            <v>0</v>
          </cell>
          <cell r="K48">
            <v>2</v>
          </cell>
          <cell r="M48">
            <v>1</v>
          </cell>
          <cell r="O48">
            <v>599</v>
          </cell>
          <cell r="Q48">
            <v>0</v>
          </cell>
        </row>
        <row r="49">
          <cell r="E49">
            <v>0</v>
          </cell>
          <cell r="G49">
            <v>0</v>
          </cell>
          <cell r="I49">
            <v>0</v>
          </cell>
          <cell r="K49">
            <v>0</v>
          </cell>
          <cell r="M49">
            <v>0</v>
          </cell>
          <cell r="O49">
            <v>0</v>
          </cell>
          <cell r="Q49">
            <v>0</v>
          </cell>
        </row>
        <row r="50">
          <cell r="E50">
            <v>-1</v>
          </cell>
          <cell r="G50">
            <v>0</v>
          </cell>
          <cell r="I50">
            <v>0</v>
          </cell>
          <cell r="K50">
            <v>0</v>
          </cell>
          <cell r="M50">
            <v>0</v>
          </cell>
          <cell r="O50">
            <v>1</v>
          </cell>
          <cell r="Q50">
            <v>0</v>
          </cell>
        </row>
        <row r="55">
          <cell r="E55">
            <v>0</v>
          </cell>
          <cell r="G55">
            <v>0</v>
          </cell>
          <cell r="I55">
            <v>0</v>
          </cell>
          <cell r="K55">
            <v>0</v>
          </cell>
          <cell r="M55">
            <v>0</v>
          </cell>
          <cell r="O55">
            <v>14</v>
          </cell>
          <cell r="Q55">
            <v>0</v>
          </cell>
        </row>
        <row r="56">
          <cell r="E56">
            <v>0</v>
          </cell>
          <cell r="G56">
            <v>0</v>
          </cell>
          <cell r="I56">
            <v>0</v>
          </cell>
          <cell r="K56">
            <v>0</v>
          </cell>
          <cell r="M56">
            <v>0</v>
          </cell>
          <cell r="O56">
            <v>0</v>
          </cell>
          <cell r="Q56">
            <v>0</v>
          </cell>
        </row>
        <row r="57">
          <cell r="E57">
            <v>0</v>
          </cell>
          <cell r="G57">
            <v>0</v>
          </cell>
          <cell r="I57">
            <v>0</v>
          </cell>
          <cell r="K57">
            <v>0</v>
          </cell>
          <cell r="M57">
            <v>0</v>
          </cell>
          <cell r="O57">
            <v>0</v>
          </cell>
          <cell r="Q57">
            <v>0</v>
          </cell>
        </row>
        <row r="58">
          <cell r="E58">
            <v>0</v>
          </cell>
          <cell r="G58">
            <v>0</v>
          </cell>
          <cell r="I58">
            <v>0</v>
          </cell>
          <cell r="K58">
            <v>0</v>
          </cell>
          <cell r="M58">
            <v>0</v>
          </cell>
          <cell r="O58">
            <v>0</v>
          </cell>
          <cell r="Q58">
            <v>0</v>
          </cell>
        </row>
        <row r="59">
          <cell r="E59">
            <v>0</v>
          </cell>
          <cell r="G59">
            <v>0</v>
          </cell>
          <cell r="I59">
            <v>0</v>
          </cell>
          <cell r="K59">
            <v>0</v>
          </cell>
          <cell r="M59">
            <v>0</v>
          </cell>
          <cell r="O59">
            <v>0</v>
          </cell>
          <cell r="Q59">
            <v>0</v>
          </cell>
        </row>
        <row r="60">
          <cell r="E60">
            <v>0</v>
          </cell>
          <cell r="G60">
            <v>0</v>
          </cell>
          <cell r="I60">
            <v>0</v>
          </cell>
          <cell r="K60">
            <v>0</v>
          </cell>
          <cell r="M60">
            <v>0</v>
          </cell>
          <cell r="O60">
            <v>0</v>
          </cell>
          <cell r="Q60">
            <v>0</v>
          </cell>
        </row>
        <row r="61">
          <cell r="E61">
            <v>0</v>
          </cell>
          <cell r="G61">
            <v>0</v>
          </cell>
          <cell r="I61">
            <v>0</v>
          </cell>
          <cell r="K61">
            <v>0</v>
          </cell>
          <cell r="M61">
            <v>0</v>
          </cell>
          <cell r="O61">
            <v>0</v>
          </cell>
          <cell r="Q61">
            <v>0</v>
          </cell>
        </row>
        <row r="62">
          <cell r="E62">
            <v>0</v>
          </cell>
          <cell r="G62">
            <v>0</v>
          </cell>
          <cell r="I62">
            <v>0</v>
          </cell>
          <cell r="K62">
            <v>0</v>
          </cell>
          <cell r="M62">
            <v>0</v>
          </cell>
          <cell r="O62">
            <v>0</v>
          </cell>
          <cell r="Q62">
            <v>0</v>
          </cell>
        </row>
        <row r="63">
          <cell r="E63">
            <v>0</v>
          </cell>
          <cell r="G63">
            <v>0</v>
          </cell>
          <cell r="I63">
            <v>0</v>
          </cell>
          <cell r="K63">
            <v>0</v>
          </cell>
          <cell r="M63">
            <v>0</v>
          </cell>
          <cell r="O63">
            <v>0</v>
          </cell>
          <cell r="Q63">
            <v>0</v>
          </cell>
        </row>
        <row r="66">
          <cell r="E66">
            <v>0</v>
          </cell>
          <cell r="G66">
            <v>0</v>
          </cell>
          <cell r="I66">
            <v>0</v>
          </cell>
          <cell r="K66">
            <v>0</v>
          </cell>
          <cell r="M66">
            <v>0</v>
          </cell>
          <cell r="O66">
            <v>0</v>
          </cell>
          <cell r="Q66">
            <v>0</v>
          </cell>
        </row>
        <row r="67">
          <cell r="E67">
            <v>0</v>
          </cell>
          <cell r="G67">
            <v>0</v>
          </cell>
          <cell r="I67">
            <v>0</v>
          </cell>
          <cell r="K67">
            <v>0</v>
          </cell>
          <cell r="M67">
            <v>0</v>
          </cell>
          <cell r="O67">
            <v>0</v>
          </cell>
          <cell r="Q67">
            <v>0</v>
          </cell>
        </row>
        <row r="68">
          <cell r="E68">
            <v>0</v>
          </cell>
          <cell r="G68">
            <v>0</v>
          </cell>
          <cell r="I68">
            <v>0</v>
          </cell>
          <cell r="K68">
            <v>0</v>
          </cell>
          <cell r="M68">
            <v>0</v>
          </cell>
          <cell r="O68">
            <v>0</v>
          </cell>
          <cell r="Q68">
            <v>0</v>
          </cell>
        </row>
        <row r="69">
          <cell r="E69">
            <v>0</v>
          </cell>
          <cell r="G69">
            <v>0</v>
          </cell>
          <cell r="I69">
            <v>0</v>
          </cell>
          <cell r="K69">
            <v>0</v>
          </cell>
          <cell r="M69">
            <v>0</v>
          </cell>
          <cell r="O69">
            <v>0</v>
          </cell>
          <cell r="Q69">
            <v>0</v>
          </cell>
        </row>
        <row r="70">
          <cell r="E70">
            <v>0</v>
          </cell>
          <cell r="G70">
            <v>0</v>
          </cell>
          <cell r="I70">
            <v>0</v>
          </cell>
          <cell r="K70">
            <v>0</v>
          </cell>
          <cell r="M70">
            <v>0</v>
          </cell>
          <cell r="O70">
            <v>0</v>
          </cell>
          <cell r="Q70">
            <v>0</v>
          </cell>
        </row>
        <row r="71">
          <cell r="E71">
            <v>0</v>
          </cell>
          <cell r="G71">
            <v>0</v>
          </cell>
          <cell r="I71">
            <v>0</v>
          </cell>
          <cell r="K71">
            <v>0</v>
          </cell>
          <cell r="M71">
            <v>0</v>
          </cell>
          <cell r="O71">
            <v>0</v>
          </cell>
          <cell r="Q71">
            <v>0</v>
          </cell>
        </row>
        <row r="72">
          <cell r="E72">
            <v>0</v>
          </cell>
          <cell r="G72">
            <v>0</v>
          </cell>
          <cell r="I72">
            <v>0</v>
          </cell>
          <cell r="K72">
            <v>0</v>
          </cell>
          <cell r="M72">
            <v>0</v>
          </cell>
          <cell r="O72">
            <v>0</v>
          </cell>
          <cell r="Q72">
            <v>0</v>
          </cell>
        </row>
        <row r="73">
          <cell r="E73">
            <v>0</v>
          </cell>
          <cell r="G73">
            <v>0</v>
          </cell>
          <cell r="I73">
            <v>0</v>
          </cell>
          <cell r="K73">
            <v>0</v>
          </cell>
          <cell r="M73">
            <v>0</v>
          </cell>
          <cell r="O73">
            <v>0</v>
          </cell>
          <cell r="Q73">
            <v>0</v>
          </cell>
        </row>
        <row r="74">
          <cell r="E74">
            <v>0</v>
          </cell>
          <cell r="G74">
            <v>0</v>
          </cell>
          <cell r="I74">
            <v>0</v>
          </cell>
          <cell r="K74">
            <v>0</v>
          </cell>
          <cell r="M74">
            <v>0</v>
          </cell>
          <cell r="O74">
            <v>0</v>
          </cell>
          <cell r="Q74">
            <v>0</v>
          </cell>
        </row>
        <row r="75">
          <cell r="E75">
            <v>0</v>
          </cell>
          <cell r="G75">
            <v>0</v>
          </cell>
          <cell r="I75">
            <v>0</v>
          </cell>
          <cell r="K75">
            <v>0</v>
          </cell>
          <cell r="M75">
            <v>0</v>
          </cell>
          <cell r="O75">
            <v>0</v>
          </cell>
          <cell r="Q75">
            <v>0</v>
          </cell>
        </row>
        <row r="76">
          <cell r="E76">
            <v>0</v>
          </cell>
          <cell r="G76">
            <v>0</v>
          </cell>
          <cell r="I76">
            <v>0</v>
          </cell>
          <cell r="K76">
            <v>0</v>
          </cell>
          <cell r="M76">
            <v>0</v>
          </cell>
          <cell r="O76">
            <v>0</v>
          </cell>
          <cell r="Q76">
            <v>0</v>
          </cell>
        </row>
        <row r="77">
          <cell r="E77">
            <v>0</v>
          </cell>
          <cell r="G77">
            <v>0</v>
          </cell>
          <cell r="I77">
            <v>0</v>
          </cell>
          <cell r="K77">
            <v>0</v>
          </cell>
          <cell r="M77">
            <v>0</v>
          </cell>
          <cell r="O77">
            <v>0</v>
          </cell>
          <cell r="Q77">
            <v>0</v>
          </cell>
        </row>
      </sheetData>
      <sheetData sheetId="4">
        <row r="23">
          <cell r="J23">
            <v>81</v>
          </cell>
          <cell r="O23">
            <v>91</v>
          </cell>
        </row>
        <row r="24">
          <cell r="J24">
            <v>0</v>
          </cell>
          <cell r="O24">
            <v>0</v>
          </cell>
        </row>
        <row r="25">
          <cell r="J25">
            <v>0</v>
          </cell>
          <cell r="O25">
            <v>0</v>
          </cell>
        </row>
        <row r="26">
          <cell r="J26">
            <v>2689</v>
          </cell>
          <cell r="O26">
            <v>1217</v>
          </cell>
        </row>
        <row r="29">
          <cell r="J29">
            <v>26</v>
          </cell>
          <cell r="O29">
            <v>31</v>
          </cell>
        </row>
        <row r="30">
          <cell r="J30">
            <v>39</v>
          </cell>
          <cell r="O30">
            <v>35</v>
          </cell>
        </row>
        <row r="31">
          <cell r="J31">
            <v>59</v>
          </cell>
          <cell r="O31">
            <v>24</v>
          </cell>
        </row>
        <row r="32">
          <cell r="J32">
            <v>2637</v>
          </cell>
          <cell r="O32">
            <v>1224</v>
          </cell>
        </row>
        <row r="37">
          <cell r="J37">
            <v>0</v>
          </cell>
          <cell r="O37">
            <v>0</v>
          </cell>
        </row>
        <row r="38">
          <cell r="J38">
            <v>0</v>
          </cell>
          <cell r="O38">
            <v>0</v>
          </cell>
        </row>
        <row r="39">
          <cell r="J39">
            <v>3</v>
          </cell>
          <cell r="O39">
            <v>2</v>
          </cell>
        </row>
        <row r="40">
          <cell r="J40">
            <v>1</v>
          </cell>
          <cell r="O40">
            <v>1</v>
          </cell>
        </row>
        <row r="41">
          <cell r="J41">
            <v>0</v>
          </cell>
          <cell r="O41">
            <v>0</v>
          </cell>
        </row>
        <row r="44">
          <cell r="J44">
            <v>0</v>
          </cell>
          <cell r="O44">
            <v>0</v>
          </cell>
        </row>
        <row r="45">
          <cell r="J45">
            <v>0</v>
          </cell>
          <cell r="O45">
            <v>0</v>
          </cell>
        </row>
        <row r="46">
          <cell r="J46">
            <v>0</v>
          </cell>
          <cell r="O46">
            <v>0</v>
          </cell>
        </row>
        <row r="47">
          <cell r="J47">
            <v>0</v>
          </cell>
          <cell r="O47">
            <v>0</v>
          </cell>
        </row>
        <row r="65">
          <cell r="J65">
            <v>14</v>
          </cell>
          <cell r="O65">
            <v>17</v>
          </cell>
        </row>
      </sheetData>
      <sheetData sheetId="5">
        <row r="20">
          <cell r="J20">
            <v>0</v>
          </cell>
          <cell r="O20">
            <v>0</v>
          </cell>
        </row>
        <row r="23">
          <cell r="J23">
            <v>0</v>
          </cell>
          <cell r="O23">
            <v>0</v>
          </cell>
        </row>
        <row r="24">
          <cell r="J24">
            <v>0</v>
          </cell>
          <cell r="O24">
            <v>0</v>
          </cell>
        </row>
        <row r="25">
          <cell r="J25">
            <v>0</v>
          </cell>
          <cell r="O25">
            <v>0</v>
          </cell>
        </row>
        <row r="26">
          <cell r="J26">
            <v>0</v>
          </cell>
          <cell r="O26">
            <v>0</v>
          </cell>
        </row>
        <row r="27">
          <cell r="J27">
            <v>0</v>
          </cell>
          <cell r="O27">
            <v>0</v>
          </cell>
        </row>
        <row r="32">
          <cell r="J32">
            <v>0</v>
          </cell>
          <cell r="O32">
            <v>0</v>
          </cell>
        </row>
        <row r="33">
          <cell r="J33">
            <v>0</v>
          </cell>
          <cell r="O33">
            <v>0</v>
          </cell>
        </row>
        <row r="34">
          <cell r="J34">
            <v>0</v>
          </cell>
          <cell r="O34">
            <v>0</v>
          </cell>
        </row>
        <row r="37">
          <cell r="J37">
            <v>0</v>
          </cell>
          <cell r="O37">
            <v>0</v>
          </cell>
        </row>
        <row r="38">
          <cell r="J38">
            <v>0</v>
          </cell>
          <cell r="O38">
            <v>0</v>
          </cell>
        </row>
        <row r="39">
          <cell r="J39">
            <v>0</v>
          </cell>
          <cell r="O39">
            <v>0</v>
          </cell>
        </row>
        <row r="40">
          <cell r="J40">
            <v>0</v>
          </cell>
          <cell r="O40">
            <v>0</v>
          </cell>
        </row>
        <row r="41">
          <cell r="J41">
            <v>0</v>
          </cell>
          <cell r="O41">
            <v>0</v>
          </cell>
        </row>
        <row r="42">
          <cell r="J42">
            <v>0</v>
          </cell>
          <cell r="O42">
            <v>0</v>
          </cell>
        </row>
        <row r="43">
          <cell r="J43">
            <v>0</v>
          </cell>
          <cell r="O43">
            <v>0</v>
          </cell>
        </row>
      </sheetData>
      <sheetData sheetId="6"/>
      <sheetData sheetId="7"/>
      <sheetData sheetId="8"/>
      <sheetData sheetId="9"/>
      <sheetData sheetId="10"/>
      <sheetData sheetId="11">
        <row r="1">
          <cell r="A1">
            <v>1</v>
          </cell>
          <cell r="B1" t="str">
            <v>А. Сельское, лесное и рыбное хозяйство, 011-017</v>
          </cell>
          <cell r="C1">
            <v>1.5</v>
          </cell>
          <cell r="D1">
            <v>0.2</v>
          </cell>
        </row>
        <row r="2">
          <cell r="A2">
            <v>2</v>
          </cell>
          <cell r="B2" t="str">
            <v>А. Сельское, лесное и рыбное хозяйство, 021-024</v>
          </cell>
          <cell r="C2">
            <v>1.5</v>
          </cell>
          <cell r="D2">
            <v>0.2</v>
          </cell>
        </row>
        <row r="3">
          <cell r="A3">
            <v>3</v>
          </cell>
          <cell r="B3" t="str">
            <v>А. Сельское, лесное и рыбное хозяйство, 031-032</v>
          </cell>
          <cell r="C3">
            <v>1.5</v>
          </cell>
          <cell r="D3">
            <v>0.2</v>
          </cell>
        </row>
        <row r="4">
          <cell r="A4">
            <v>4</v>
          </cell>
          <cell r="B4" t="str">
            <v>В. Горнодобывающая промышленность, 051-052, 061-062, 071-072, 081, 089, 091</v>
          </cell>
          <cell r="C4">
            <v>1.7</v>
          </cell>
          <cell r="D4">
            <v>0.3</v>
          </cell>
        </row>
        <row r="5">
          <cell r="A5">
            <v>5</v>
          </cell>
          <cell r="B5" t="str">
            <v>В. Горнодобывающая промышленность, 099</v>
          </cell>
          <cell r="C5">
            <v>1.2</v>
          </cell>
          <cell r="D5">
            <v>0.15</v>
          </cell>
        </row>
        <row r="6">
          <cell r="A6">
            <v>6</v>
          </cell>
          <cell r="B6" t="str">
            <v>С. Обрабатывающая промышленность, 101, 104-109</v>
          </cell>
          <cell r="C6">
            <v>1.3</v>
          </cell>
          <cell r="D6">
            <v>0.2</v>
          </cell>
        </row>
        <row r="7">
          <cell r="A7">
            <v>7</v>
          </cell>
          <cell r="B7" t="str">
            <v>С. Обрабатывающая промышленность, 102-103</v>
          </cell>
          <cell r="C7">
            <v>1.7</v>
          </cell>
          <cell r="D7">
            <v>0.3</v>
          </cell>
        </row>
        <row r="8">
          <cell r="A8">
            <v>8</v>
          </cell>
          <cell r="B8" t="str">
            <v>С. Обрабатывающая промышленность, 110, 120</v>
          </cell>
          <cell r="C8">
            <v>1.7</v>
          </cell>
          <cell r="D8">
            <v>0.3</v>
          </cell>
        </row>
        <row r="9">
          <cell r="A9">
            <v>9</v>
          </cell>
          <cell r="B9" t="str">
            <v>С. Обрабатывающая промышленность, 131-133, 139, 141-143, 151-152</v>
          </cell>
          <cell r="C9">
            <v>1.3</v>
          </cell>
          <cell r="D9">
            <v>0.2</v>
          </cell>
        </row>
        <row r="10">
          <cell r="A10">
            <v>10</v>
          </cell>
          <cell r="B10" t="str">
            <v>С. Обрабатывающая промышленность, 161-162, 171-172, 181-182</v>
          </cell>
          <cell r="C10">
            <v>1.3</v>
          </cell>
          <cell r="D10">
            <v>0.2</v>
          </cell>
        </row>
        <row r="11">
          <cell r="A11">
            <v>11</v>
          </cell>
          <cell r="B11" t="str">
            <v>С. Обрабатывающая промышленность, 191</v>
          </cell>
          <cell r="C11">
            <v>1.4</v>
          </cell>
          <cell r="D11">
            <v>0.2</v>
          </cell>
        </row>
        <row r="12">
          <cell r="A12">
            <v>12</v>
          </cell>
          <cell r="B12" t="str">
            <v>С. Обрабатывающая промышленность, 192</v>
          </cell>
          <cell r="C12">
            <v>1.7</v>
          </cell>
          <cell r="D12">
            <v>0.3</v>
          </cell>
        </row>
        <row r="13">
          <cell r="A13">
            <v>13</v>
          </cell>
          <cell r="B13" t="str">
            <v>С. Обрабатывающая промышленность, подкласс 19201</v>
          </cell>
          <cell r="C13">
            <v>1.4</v>
          </cell>
          <cell r="D13">
            <v>0.2</v>
          </cell>
        </row>
        <row r="14">
          <cell r="A14">
            <v>14</v>
          </cell>
          <cell r="B14" t="str">
            <v>С. Обрабатывающая промышленность, 201-206, 211-212</v>
          </cell>
          <cell r="C14">
            <v>1.4</v>
          </cell>
          <cell r="D14">
            <v>0.2</v>
          </cell>
        </row>
        <row r="15">
          <cell r="A15">
            <v>15</v>
          </cell>
          <cell r="B15" t="str">
            <v>С. Обрабатывающая промышленность, 221-222</v>
          </cell>
          <cell r="C15">
            <v>1.3</v>
          </cell>
          <cell r="D15">
            <v>0.2</v>
          </cell>
        </row>
        <row r="16">
          <cell r="A16">
            <v>16</v>
          </cell>
          <cell r="B16" t="str">
            <v>С. Обрабатывающая промышленность, 231-237, 239</v>
          </cell>
          <cell r="C16">
            <v>1.2</v>
          </cell>
          <cell r="D16">
            <v>0.15</v>
          </cell>
        </row>
        <row r="17">
          <cell r="A17">
            <v>17</v>
          </cell>
          <cell r="B17" t="str">
            <v>С. Обрабатывающая промышленность, 241, 242, 244, 245</v>
          </cell>
          <cell r="C17">
            <v>1.3</v>
          </cell>
          <cell r="D17">
            <v>0.2</v>
          </cell>
        </row>
        <row r="18">
          <cell r="A18">
            <v>18</v>
          </cell>
          <cell r="B18" t="str">
            <v>С. Обрабатывающая промышленность, 243</v>
          </cell>
          <cell r="C18">
            <v>1.2</v>
          </cell>
          <cell r="D18">
            <v>0.15</v>
          </cell>
        </row>
        <row r="19">
          <cell r="A19">
            <v>19</v>
          </cell>
          <cell r="B19" t="str">
            <v>С. Обрабатывающая промышленность, 251</v>
          </cell>
          <cell r="C19">
            <v>1.2</v>
          </cell>
          <cell r="D19">
            <v>0.15</v>
          </cell>
        </row>
        <row r="20">
          <cell r="A20">
            <v>20</v>
          </cell>
          <cell r="B20" t="str">
            <v>С. Обрабатывающая промышленность, 252-257, 259</v>
          </cell>
          <cell r="C20">
            <v>1.3</v>
          </cell>
          <cell r="D20">
            <v>0.2</v>
          </cell>
        </row>
        <row r="21">
          <cell r="A21">
            <v>21</v>
          </cell>
          <cell r="B21" t="str">
            <v>С. Обрабатывающая промышленность, 261-267</v>
          </cell>
          <cell r="C21">
            <v>1.3</v>
          </cell>
          <cell r="D21">
            <v>0.2</v>
          </cell>
        </row>
        <row r="22">
          <cell r="A22">
            <v>22</v>
          </cell>
          <cell r="B22" t="str">
            <v>С. Обрабатывающая промышленность, 268</v>
          </cell>
          <cell r="C22">
            <v>1.4</v>
          </cell>
          <cell r="D22">
            <v>0.2</v>
          </cell>
        </row>
        <row r="23">
          <cell r="A23">
            <v>23</v>
          </cell>
          <cell r="B23" t="str">
            <v>С. Обрабатывающая промышленность, 271-275, 279</v>
          </cell>
          <cell r="C23">
            <v>1.3</v>
          </cell>
          <cell r="D23">
            <v>0.2</v>
          </cell>
        </row>
        <row r="24">
          <cell r="A24">
            <v>24</v>
          </cell>
          <cell r="B24" t="str">
            <v>С. Обрабатывающая промышленность, 281-282, 284, 289</v>
          </cell>
          <cell r="C24">
            <v>1.3</v>
          </cell>
          <cell r="D24">
            <v>0.2</v>
          </cell>
        </row>
        <row r="25">
          <cell r="A25">
            <v>25</v>
          </cell>
          <cell r="B25" t="str">
            <v>С. Обрабатывающая промышленность, 283</v>
          </cell>
          <cell r="C25">
            <v>1.6</v>
          </cell>
          <cell r="D25">
            <v>0.1</v>
          </cell>
        </row>
        <row r="26">
          <cell r="A26">
            <v>26</v>
          </cell>
          <cell r="B26" t="str">
            <v>С. Обрабатывающая промышленность, 291-293, 301-304, 309</v>
          </cell>
          <cell r="C26">
            <v>1.3</v>
          </cell>
          <cell r="D26">
            <v>0.2</v>
          </cell>
        </row>
        <row r="27">
          <cell r="A27">
            <v>27</v>
          </cell>
          <cell r="B27" t="str">
            <v>С. Обрабатывающая промышленность, 310, 321-322, 324, 329</v>
          </cell>
          <cell r="C27">
            <v>1.7</v>
          </cell>
          <cell r="D27">
            <v>0.3</v>
          </cell>
        </row>
        <row r="28">
          <cell r="A28">
            <v>28</v>
          </cell>
          <cell r="B28" t="str">
            <v>С. Обрабатывающая промышленность, 323, 325, 331-332</v>
          </cell>
          <cell r="C28">
            <v>1.3</v>
          </cell>
          <cell r="D28">
            <v>0.2</v>
          </cell>
        </row>
        <row r="29">
          <cell r="A29">
            <v>29</v>
          </cell>
          <cell r="B29" t="str">
            <v>D. Снабжение электроэнергией, газом, паром, горячей водой и кондиционированным воздухом, 351</v>
          </cell>
          <cell r="C29">
            <v>1.1000000000000001</v>
          </cell>
          <cell r="D29">
            <v>0.25</v>
          </cell>
        </row>
        <row r="30">
          <cell r="A30">
            <v>30</v>
          </cell>
          <cell r="B30" t="str">
            <v>D. Снабжение электроэнергией, газом, паром, горячей водой и кондиционированным воздухом, 352</v>
          </cell>
          <cell r="C30">
            <v>1.01</v>
          </cell>
          <cell r="D30">
            <v>0.3</v>
          </cell>
        </row>
        <row r="31">
          <cell r="A31">
            <v>31</v>
          </cell>
          <cell r="B31" t="str">
            <v>D. Снабжение электроэнергией, газом, паром, горячей водой и кондиционированным воздухом, 353</v>
          </cell>
          <cell r="C31">
            <v>1.1000000000000001</v>
          </cell>
          <cell r="D31">
            <v>0.1</v>
          </cell>
        </row>
        <row r="32">
          <cell r="A32">
            <v>32</v>
          </cell>
          <cell r="B32" t="str">
            <v>5. Е. Водоснабжение; сбор, обработка и удаление отходов, деятельность по ликвидации загрязнений, 360-370, 381-382, 390</v>
          </cell>
          <cell r="C32">
            <v>1.1000000000000001</v>
          </cell>
          <cell r="D32">
            <v>0.1</v>
          </cell>
        </row>
        <row r="33">
          <cell r="A33">
            <v>33</v>
          </cell>
          <cell r="B33" t="str">
            <v>5. Е. Водоснабжение; сбор, обработка и удаление отходов, деятельность по ликвидации загрязнений, 383</v>
          </cell>
          <cell r="C33">
            <v>1.7</v>
          </cell>
          <cell r="D33">
            <v>0.3</v>
          </cell>
        </row>
        <row r="34">
          <cell r="A34">
            <v>34</v>
          </cell>
          <cell r="B34" t="str">
            <v>6. F. Строительство, 411</v>
          </cell>
          <cell r="C34">
            <v>1.1000000000000001</v>
          </cell>
          <cell r="D34">
            <v>0.1</v>
          </cell>
        </row>
        <row r="35">
          <cell r="A35">
            <v>35</v>
          </cell>
          <cell r="B35" t="str">
            <v>6. F. Строительство, 412, 421-422, 429, 431-433, 439</v>
          </cell>
          <cell r="C35">
            <v>1.2</v>
          </cell>
          <cell r="D35">
            <v>0.15</v>
          </cell>
        </row>
        <row r="36">
          <cell r="A36">
            <v>36</v>
          </cell>
          <cell r="B36" t="str">
            <v>7. G. Оптовая и розничная торговля; ремонт автомобилей и мотоциклов, 451-454, 461-467, 469, 471-479</v>
          </cell>
          <cell r="C36">
            <v>1</v>
          </cell>
          <cell r="D36">
            <v>0.1</v>
          </cell>
        </row>
        <row r="37">
          <cell r="A37">
            <v>37</v>
          </cell>
          <cell r="B37" t="str">
            <v>8. H. Транспортная деятельность, складирование, почтовая и курьерская деятельность, 491-495, 501-504, 511-512, 521-522</v>
          </cell>
          <cell r="C37">
            <v>1.1499999999999999</v>
          </cell>
          <cell r="D37">
            <v>0.15</v>
          </cell>
        </row>
        <row r="38">
          <cell r="A38">
            <v>38</v>
          </cell>
          <cell r="B38" t="str">
            <v>8. H. Транспортная деятельность, складирование, почтовая и курьерская деятельность, 531-532</v>
          </cell>
          <cell r="C38">
            <v>1</v>
          </cell>
          <cell r="D38">
            <v>0.05</v>
          </cell>
        </row>
        <row r="39">
          <cell r="A39">
            <v>39</v>
          </cell>
          <cell r="B39" t="str">
            <v>9. I. Услуги по временному проживанию и питанию, 551-553, 559</v>
          </cell>
          <cell r="C39">
            <v>1.1000000000000001</v>
          </cell>
          <cell r="D39">
            <v>0.1</v>
          </cell>
        </row>
        <row r="40">
          <cell r="A40">
            <v>40</v>
          </cell>
          <cell r="B40" t="str">
            <v>9. I. Услуги по временному проживанию и питанию, 561-563</v>
          </cell>
          <cell r="C40">
            <v>1</v>
          </cell>
          <cell r="D40">
            <v>0.1</v>
          </cell>
        </row>
        <row r="41">
          <cell r="A41">
            <v>41</v>
          </cell>
          <cell r="B41" t="str">
            <v>10. J. Информация и связь, 581</v>
          </cell>
          <cell r="C41">
            <v>1.1000000000000001</v>
          </cell>
          <cell r="D41">
            <v>0.15</v>
          </cell>
        </row>
        <row r="42">
          <cell r="A42">
            <v>42</v>
          </cell>
          <cell r="B42" t="str">
            <v>10. J. Информация и связь, 582</v>
          </cell>
          <cell r="C42">
            <v>1.3</v>
          </cell>
          <cell r="D42">
            <v>0.2</v>
          </cell>
        </row>
        <row r="43">
          <cell r="A43">
            <v>43</v>
          </cell>
          <cell r="B43" t="str">
            <v>10. J. Информация и связь, 591</v>
          </cell>
          <cell r="C43">
            <v>1.1000000000000001</v>
          </cell>
          <cell r="D43">
            <v>0.1</v>
          </cell>
        </row>
        <row r="44">
          <cell r="A44">
            <v>44</v>
          </cell>
          <cell r="B44" t="str">
            <v>10. J. Информация и связь, 592</v>
          </cell>
          <cell r="C44">
            <v>1.1000000000000001</v>
          </cell>
          <cell r="D44">
            <v>0.15</v>
          </cell>
        </row>
        <row r="45">
          <cell r="A45">
            <v>45</v>
          </cell>
          <cell r="B45" t="str">
            <v>10. J. Информация и связь, 601-602, 611-613, 619</v>
          </cell>
          <cell r="C45">
            <v>1.1000000000000001</v>
          </cell>
          <cell r="D45">
            <v>0.15</v>
          </cell>
        </row>
        <row r="46">
          <cell r="A46">
            <v>46</v>
          </cell>
          <cell r="B46" t="str">
            <v>10. J. Информация и связь, 620, 631</v>
          </cell>
          <cell r="C46">
            <v>1.3</v>
          </cell>
          <cell r="D46">
            <v>0.2</v>
          </cell>
        </row>
        <row r="47">
          <cell r="A47">
            <v>47</v>
          </cell>
          <cell r="B47" t="str">
            <v>10. J. Информация и связь, 639</v>
          </cell>
          <cell r="C47">
            <v>1.1000000000000001</v>
          </cell>
          <cell r="D47">
            <v>0.1</v>
          </cell>
        </row>
        <row r="48">
          <cell r="A48">
            <v>48</v>
          </cell>
          <cell r="B48" t="str">
            <v>K. Финансовая и страховая деятельность, 641-643</v>
          </cell>
          <cell r="C48">
            <v>1.5</v>
          </cell>
          <cell r="D48">
            <v>0.2</v>
          </cell>
        </row>
        <row r="49">
          <cell r="A49">
            <v>49</v>
          </cell>
          <cell r="B49" t="str">
            <v>K. Финансовая и страховая деятельность, 649</v>
          </cell>
          <cell r="C49">
            <v>1.1000000000000001</v>
          </cell>
          <cell r="D49">
            <v>0.1</v>
          </cell>
        </row>
        <row r="50">
          <cell r="A50">
            <v>50</v>
          </cell>
          <cell r="B50" t="str">
            <v>K. Финансовая и страховая деятельность, 651-653, 661-663</v>
          </cell>
          <cell r="C50">
            <v>1.5</v>
          </cell>
          <cell r="D50">
            <v>0.2</v>
          </cell>
        </row>
        <row r="51">
          <cell r="A51">
            <v>51</v>
          </cell>
          <cell r="B51" t="str">
            <v>L. Операции с недвижимым имуществом, 681-682</v>
          </cell>
          <cell r="C51">
            <v>1.1000000000000001</v>
          </cell>
          <cell r="D51">
            <v>0.1</v>
          </cell>
        </row>
        <row r="52">
          <cell r="A52">
            <v>52</v>
          </cell>
          <cell r="B52" t="str">
            <v>L. Операции с недвижимым имуществом, 683</v>
          </cell>
          <cell r="C52">
            <v>1</v>
          </cell>
          <cell r="D52">
            <v>0.05</v>
          </cell>
        </row>
        <row r="53">
          <cell r="A53">
            <v>53</v>
          </cell>
          <cell r="B53" t="str">
            <v>М. Профессиональная, научная и техническая деятельность, 691-692, 701-702, 711</v>
          </cell>
          <cell r="C53">
            <v>1</v>
          </cell>
          <cell r="D53">
            <v>0.05</v>
          </cell>
        </row>
        <row r="54">
          <cell r="A54">
            <v>54</v>
          </cell>
          <cell r="B54" t="str">
            <v>М. Профессиональная, научная и техническая деятельность, 712</v>
          </cell>
          <cell r="C54">
            <v>1.2</v>
          </cell>
          <cell r="D54">
            <v>0.15</v>
          </cell>
        </row>
        <row r="55">
          <cell r="A55">
            <v>55</v>
          </cell>
          <cell r="B55" t="str">
            <v>М. Профессиональная, научная и техническая деятельность, 721-722</v>
          </cell>
          <cell r="C55">
            <v>1.1499999999999999</v>
          </cell>
          <cell r="D55">
            <v>0.2</v>
          </cell>
        </row>
        <row r="56">
          <cell r="A56">
            <v>56</v>
          </cell>
          <cell r="B56" t="str">
            <v>М. Профессиональная, научная и техническая деятельность, 731</v>
          </cell>
          <cell r="C56">
            <v>1.2</v>
          </cell>
          <cell r="D56">
            <v>0.15</v>
          </cell>
        </row>
        <row r="57">
          <cell r="A57">
            <v>57</v>
          </cell>
          <cell r="B57" t="str">
            <v>М. Профессиональная, научная и техническая деятельность, 732</v>
          </cell>
          <cell r="C57">
            <v>1</v>
          </cell>
          <cell r="D57">
            <v>0.05</v>
          </cell>
        </row>
        <row r="58">
          <cell r="A58">
            <v>58</v>
          </cell>
          <cell r="B58" t="str">
            <v>М. Профессиональная, научная и техническая деятельность, 741, 743, 749</v>
          </cell>
          <cell r="C58">
            <v>1.2</v>
          </cell>
          <cell r="D58">
            <v>0.15</v>
          </cell>
        </row>
        <row r="59">
          <cell r="A59">
            <v>59</v>
          </cell>
          <cell r="B59" t="str">
            <v>М. Профессиональная, научная и техническая деятельность, 742</v>
          </cell>
          <cell r="C59">
            <v>1.1000000000000001</v>
          </cell>
          <cell r="D59">
            <v>0.1</v>
          </cell>
        </row>
        <row r="60">
          <cell r="A60">
            <v>60</v>
          </cell>
          <cell r="B60" t="str">
            <v>М. Профессиональная, научная и техническая деятельность, 750</v>
          </cell>
          <cell r="C60">
            <v>1.5</v>
          </cell>
          <cell r="D60">
            <v>0.2</v>
          </cell>
        </row>
        <row r="61">
          <cell r="A61">
            <v>61</v>
          </cell>
          <cell r="B61" t="str">
            <v>14. N. Деятельность в сфере административных и вспомогательных услуг, 771-773</v>
          </cell>
          <cell r="C61">
            <v>1.1000000000000001</v>
          </cell>
          <cell r="D61">
            <v>0.1</v>
          </cell>
        </row>
        <row r="62">
          <cell r="A62">
            <v>62</v>
          </cell>
          <cell r="B62" t="str">
            <v>14. N. Деятельность в сфере административных и вспомогательных услуг, 774</v>
          </cell>
          <cell r="C62">
            <v>1</v>
          </cell>
          <cell r="D62">
            <v>0.05</v>
          </cell>
        </row>
        <row r="63">
          <cell r="A63">
            <v>63</v>
          </cell>
          <cell r="B63" t="str">
            <v>14. N. Деятельность в сфере административных и вспомогательных услуг, 781-783</v>
          </cell>
          <cell r="C63">
            <v>1.2</v>
          </cell>
          <cell r="D63">
            <v>0.15</v>
          </cell>
        </row>
        <row r="64">
          <cell r="A64">
            <v>64</v>
          </cell>
          <cell r="B64" t="str">
            <v>14. N. Деятельность в сфере административных и вспомогательных услуг, 791, 799</v>
          </cell>
          <cell r="C64">
            <v>1.1499999999999999</v>
          </cell>
          <cell r="D64">
            <v>0.15</v>
          </cell>
        </row>
        <row r="65">
          <cell r="A65">
            <v>65</v>
          </cell>
          <cell r="B65" t="str">
            <v>14. N. Деятельность в сфере административных и вспомогательных услуг, 801-803</v>
          </cell>
          <cell r="C65">
            <v>1.2</v>
          </cell>
          <cell r="D65">
            <v>0.15</v>
          </cell>
        </row>
        <row r="66">
          <cell r="A66">
            <v>66</v>
          </cell>
          <cell r="B66" t="str">
            <v>14. N. Деятельность в сфере административных и вспомогательных услуг, 811-812</v>
          </cell>
          <cell r="C66">
            <v>1.1000000000000001</v>
          </cell>
          <cell r="D66">
            <v>0.1</v>
          </cell>
        </row>
        <row r="67">
          <cell r="A67">
            <v>67</v>
          </cell>
          <cell r="B67" t="str">
            <v>14. N. Деятельность в сфере административных и вспомогательных услуг, 813</v>
          </cell>
          <cell r="C67">
            <v>1.5</v>
          </cell>
          <cell r="D67">
            <v>0.2</v>
          </cell>
        </row>
        <row r="68">
          <cell r="A68">
            <v>68</v>
          </cell>
          <cell r="B68" t="str">
            <v>14. N. Деятельность в сфере административных и вспомогательных услуг, 821-823, 829</v>
          </cell>
          <cell r="C68">
            <v>1.2</v>
          </cell>
          <cell r="D68">
            <v>0.15</v>
          </cell>
        </row>
        <row r="69">
          <cell r="A69">
            <v>69</v>
          </cell>
          <cell r="B69" t="str">
            <v>15. Q. Здравоохранение и социальные услуги, 861</v>
          </cell>
          <cell r="C69">
            <v>1.1000000000000001</v>
          </cell>
          <cell r="D69">
            <v>0.1</v>
          </cell>
        </row>
        <row r="70">
          <cell r="A70">
            <v>70</v>
          </cell>
          <cell r="B70" t="str">
            <v>16. R. Творчество, спорт, развлечения и отдых, 931</v>
          </cell>
          <cell r="C70">
            <v>1.1000000000000001</v>
          </cell>
          <cell r="D70">
            <v>0.1</v>
          </cell>
        </row>
        <row r="71">
          <cell r="A71">
            <v>71</v>
          </cell>
          <cell r="B71" t="str">
            <v>17. S. Предоставление прочих видов услуг, 941-942, 949</v>
          </cell>
          <cell r="C71">
            <v>1.1000000000000001</v>
          </cell>
          <cell r="D71">
            <v>0.1</v>
          </cell>
        </row>
        <row r="72">
          <cell r="A72">
            <v>72</v>
          </cell>
          <cell r="B72" t="str">
            <v>17. S. Предоставление прочих видов услуг, 951</v>
          </cell>
          <cell r="C72">
            <v>1.3</v>
          </cell>
          <cell r="D72">
            <v>0.2</v>
          </cell>
        </row>
        <row r="73">
          <cell r="A73">
            <v>73</v>
          </cell>
          <cell r="B73" t="str">
            <v>17. S. Предоставление прочих видов услуг, 952</v>
          </cell>
          <cell r="C73">
            <v>1</v>
          </cell>
          <cell r="D73">
            <v>0.1</v>
          </cell>
        </row>
        <row r="74">
          <cell r="A74">
            <v>74</v>
          </cell>
          <cell r="B74" t="str">
            <v>17. S. Предоставление прочих видов услуг, 960</v>
          </cell>
          <cell r="C74">
            <v>1.1000000000000001</v>
          </cell>
          <cell r="D74">
            <v>0.1</v>
          </cell>
        </row>
        <row r="75">
          <cell r="A75">
            <v>75</v>
          </cell>
          <cell r="B75" t="str">
            <v>18. Прочие виды экономической деятельности</v>
          </cell>
          <cell r="C75">
            <v>1.5</v>
          </cell>
          <cell r="D75">
            <v>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прил 1"/>
      <sheetName val="прил 2"/>
      <sheetName val="прил 3"/>
      <sheetName val="прил 4"/>
      <sheetName val="прил 5"/>
      <sheetName val="Чист.активы"/>
      <sheetName val="АнализФинСост-1"/>
      <sheetName val="Лист2"/>
      <sheetName val="Лист1"/>
      <sheetName val="АнализФинСост-2"/>
      <sheetName val="АнализСтрАкт"/>
      <sheetName val="АнализСтрПас"/>
      <sheetName val="Приложение"/>
    </sheetNames>
    <sheetDataSet>
      <sheetData sheetId="0"/>
      <sheetData sheetId="1">
        <row r="6">
          <cell r="U6">
            <v>43830</v>
          </cell>
        </row>
        <row r="8">
          <cell r="F8" t="str">
            <v>ООО "АКЦИЯ"</v>
          </cell>
          <cell r="V8">
            <v>31</v>
          </cell>
        </row>
        <row r="9">
          <cell r="F9">
            <v>101325856</v>
          </cell>
          <cell r="V9">
            <v>12</v>
          </cell>
          <cell r="W9" t="str">
            <v>январь</v>
          </cell>
          <cell r="X9" t="str">
            <v>декабрь</v>
          </cell>
        </row>
        <row r="10">
          <cell r="F10" t="str">
            <v>Профессиональный участник рынка ценных бкмаг</v>
          </cell>
        </row>
        <row r="11">
          <cell r="F11" t="str">
            <v>ООО</v>
          </cell>
        </row>
        <row r="12">
          <cell r="F12" t="str">
            <v>Юридическое лицо без ведомственной подчиненности</v>
          </cell>
        </row>
        <row r="13">
          <cell r="F13" t="str">
            <v>тыс.руб.</v>
          </cell>
        </row>
        <row r="14">
          <cell r="F14" t="str">
            <v xml:space="preserve">220070 г.Минск, ул.Клумова,3, офис 2 </v>
          </cell>
        </row>
        <row r="20">
          <cell r="O20">
            <v>43465</v>
          </cell>
        </row>
        <row r="21">
          <cell r="I21">
            <v>43830</v>
          </cell>
        </row>
        <row r="24">
          <cell r="I24">
            <v>0</v>
          </cell>
          <cell r="N24">
            <v>0</v>
          </cell>
        </row>
        <row r="25">
          <cell r="I25">
            <v>0</v>
          </cell>
          <cell r="N25">
            <v>0</v>
          </cell>
        </row>
        <row r="28">
          <cell r="N28">
            <v>0</v>
          </cell>
        </row>
        <row r="29">
          <cell r="I29">
            <v>0</v>
          </cell>
          <cell r="N29">
            <v>0</v>
          </cell>
        </row>
        <row r="30">
          <cell r="I30">
            <v>0</v>
          </cell>
          <cell r="N30">
            <v>0</v>
          </cell>
        </row>
        <row r="31">
          <cell r="I31">
            <v>0</v>
          </cell>
          <cell r="N31">
            <v>0</v>
          </cell>
        </row>
        <row r="32">
          <cell r="I32">
            <v>727</v>
          </cell>
          <cell r="N32">
            <v>692</v>
          </cell>
        </row>
        <row r="33">
          <cell r="I33">
            <v>0</v>
          </cell>
          <cell r="N33">
            <v>0</v>
          </cell>
        </row>
        <row r="34">
          <cell r="I34">
            <v>0</v>
          </cell>
          <cell r="N34">
            <v>0</v>
          </cell>
        </row>
        <row r="35">
          <cell r="I35">
            <v>0</v>
          </cell>
          <cell r="N35">
            <v>0</v>
          </cell>
        </row>
        <row r="40">
          <cell r="I40">
            <v>4</v>
          </cell>
          <cell r="N40">
            <v>4</v>
          </cell>
        </row>
        <row r="41">
          <cell r="I41">
            <v>0</v>
          </cell>
          <cell r="N41">
            <v>0</v>
          </cell>
        </row>
        <row r="42">
          <cell r="I42">
            <v>0</v>
          </cell>
          <cell r="N42">
            <v>0</v>
          </cell>
        </row>
        <row r="43">
          <cell r="I43">
            <v>0</v>
          </cell>
          <cell r="N43">
            <v>0</v>
          </cell>
        </row>
        <row r="44">
          <cell r="I44">
            <v>0</v>
          </cell>
          <cell r="N44">
            <v>0</v>
          </cell>
        </row>
        <row r="45">
          <cell r="I45">
            <v>0</v>
          </cell>
          <cell r="N45">
            <v>0</v>
          </cell>
        </row>
        <row r="46">
          <cell r="I46">
            <v>0</v>
          </cell>
          <cell r="N46">
            <v>0</v>
          </cell>
        </row>
        <row r="47">
          <cell r="I47">
            <v>0</v>
          </cell>
          <cell r="N47">
            <v>0</v>
          </cell>
        </row>
        <row r="48">
          <cell r="I48">
            <v>0</v>
          </cell>
          <cell r="N48">
            <v>0</v>
          </cell>
        </row>
        <row r="49">
          <cell r="I49">
            <v>26</v>
          </cell>
          <cell r="N49">
            <v>38</v>
          </cell>
        </row>
        <row r="50">
          <cell r="I50">
            <v>91</v>
          </cell>
          <cell r="N50">
            <v>25</v>
          </cell>
        </row>
        <row r="51">
          <cell r="I51">
            <v>16</v>
          </cell>
          <cell r="N51">
            <v>18</v>
          </cell>
        </row>
        <row r="52">
          <cell r="I52">
            <v>0</v>
          </cell>
          <cell r="N52">
            <v>0</v>
          </cell>
        </row>
        <row r="61">
          <cell r="I61">
            <v>96</v>
          </cell>
          <cell r="N61">
            <v>96</v>
          </cell>
        </row>
        <row r="62">
          <cell r="I62">
            <v>0</v>
          </cell>
          <cell r="N62">
            <v>0</v>
          </cell>
        </row>
        <row r="63">
          <cell r="I63">
            <v>0</v>
          </cell>
          <cell r="N63">
            <v>0</v>
          </cell>
        </row>
        <row r="64">
          <cell r="I64">
            <v>2</v>
          </cell>
          <cell r="N64">
            <v>2</v>
          </cell>
        </row>
        <row r="65">
          <cell r="I65">
            <v>1</v>
          </cell>
          <cell r="N65">
            <v>1</v>
          </cell>
        </row>
        <row r="66">
          <cell r="I66">
            <v>754</v>
          </cell>
          <cell r="N66">
            <v>672</v>
          </cell>
        </row>
        <row r="67">
          <cell r="I67">
            <v>0</v>
          </cell>
          <cell r="N67">
            <v>0</v>
          </cell>
        </row>
        <row r="68">
          <cell r="I68">
            <v>0</v>
          </cell>
          <cell r="N68">
            <v>0</v>
          </cell>
        </row>
        <row r="71">
          <cell r="I71">
            <v>0</v>
          </cell>
          <cell r="N71">
            <v>0</v>
          </cell>
        </row>
        <row r="72">
          <cell r="I72">
            <v>0</v>
          </cell>
          <cell r="N72">
            <v>0</v>
          </cell>
        </row>
        <row r="73">
          <cell r="I73">
            <v>0</v>
          </cell>
          <cell r="N73">
            <v>0</v>
          </cell>
        </row>
        <row r="74">
          <cell r="I74">
            <v>0</v>
          </cell>
          <cell r="N74">
            <v>0</v>
          </cell>
        </row>
        <row r="75">
          <cell r="I75">
            <v>0</v>
          </cell>
          <cell r="N75">
            <v>0</v>
          </cell>
        </row>
        <row r="76">
          <cell r="I76">
            <v>0</v>
          </cell>
          <cell r="N76">
            <v>0</v>
          </cell>
        </row>
        <row r="79">
          <cell r="I79">
            <v>0</v>
          </cell>
          <cell r="N79">
            <v>0</v>
          </cell>
        </row>
        <row r="80">
          <cell r="I80">
            <v>0</v>
          </cell>
          <cell r="N80">
            <v>0</v>
          </cell>
        </row>
        <row r="83">
          <cell r="I83">
            <v>2</v>
          </cell>
          <cell r="N83">
            <v>1</v>
          </cell>
        </row>
        <row r="84">
          <cell r="I84">
            <v>1</v>
          </cell>
          <cell r="N84">
            <v>0</v>
          </cell>
        </row>
        <row r="85">
          <cell r="I85">
            <v>3</v>
          </cell>
          <cell r="N85">
            <v>1</v>
          </cell>
        </row>
        <row r="86">
          <cell r="I86">
            <v>1</v>
          </cell>
          <cell r="N86">
            <v>1</v>
          </cell>
        </row>
        <row r="87">
          <cell r="I87">
            <v>2</v>
          </cell>
          <cell r="N87">
            <v>2</v>
          </cell>
        </row>
        <row r="88">
          <cell r="I88">
            <v>0</v>
          </cell>
          <cell r="N88">
            <v>0</v>
          </cell>
        </row>
        <row r="89">
          <cell r="I89">
            <v>0</v>
          </cell>
          <cell r="N89">
            <v>0</v>
          </cell>
        </row>
        <row r="90">
          <cell r="I90">
            <v>2</v>
          </cell>
          <cell r="N90">
            <v>1</v>
          </cell>
        </row>
        <row r="91">
          <cell r="I91">
            <v>0</v>
          </cell>
          <cell r="N91">
            <v>0</v>
          </cell>
        </row>
        <row r="92">
          <cell r="I92">
            <v>0</v>
          </cell>
          <cell r="N92">
            <v>0</v>
          </cell>
        </row>
        <row r="93">
          <cell r="I93">
            <v>0</v>
          </cell>
          <cell r="N93">
            <v>0</v>
          </cell>
        </row>
        <row r="94">
          <cell r="I94">
            <v>0</v>
          </cell>
          <cell r="N94">
            <v>0</v>
          </cell>
        </row>
        <row r="98">
          <cell r="I98" t="str">
            <v>Бондарев С.П.</v>
          </cell>
        </row>
        <row r="100">
          <cell r="I100" t="str">
            <v>Афанасьева Т.Я.</v>
          </cell>
        </row>
      </sheetData>
      <sheetData sheetId="2">
        <row r="19">
          <cell r="J19">
            <v>128</v>
          </cell>
          <cell r="O19">
            <v>122</v>
          </cell>
        </row>
        <row r="20">
          <cell r="J20">
            <v>71</v>
          </cell>
          <cell r="O20">
            <v>63</v>
          </cell>
        </row>
        <row r="22">
          <cell r="J22">
            <v>56</v>
          </cell>
          <cell r="O22">
            <v>53</v>
          </cell>
        </row>
        <row r="23">
          <cell r="J23">
            <v>0</v>
          </cell>
        </row>
        <row r="25">
          <cell r="J25">
            <v>89</v>
          </cell>
          <cell r="O25">
            <v>59</v>
          </cell>
        </row>
        <row r="26">
          <cell r="J26">
            <v>9</v>
          </cell>
          <cell r="O26">
            <v>8</v>
          </cell>
        </row>
        <row r="30">
          <cell r="J30">
            <v>0</v>
          </cell>
          <cell r="O30">
            <v>0</v>
          </cell>
        </row>
        <row r="31">
          <cell r="J31">
            <v>5</v>
          </cell>
          <cell r="O31">
            <v>3</v>
          </cell>
        </row>
        <row r="32">
          <cell r="J32">
            <v>1</v>
          </cell>
          <cell r="O32">
            <v>1</v>
          </cell>
        </row>
        <row r="33">
          <cell r="J33">
            <v>0</v>
          </cell>
        </row>
        <row r="36">
          <cell r="J36">
            <v>0</v>
          </cell>
        </row>
        <row r="37">
          <cell r="J37">
            <v>0</v>
          </cell>
        </row>
        <row r="40">
          <cell r="J40">
            <v>0</v>
          </cell>
        </row>
        <row r="41">
          <cell r="J41">
            <v>0</v>
          </cell>
        </row>
        <row r="44">
          <cell r="J44">
            <v>0</v>
          </cell>
        </row>
        <row r="45">
          <cell r="J45">
            <v>0</v>
          </cell>
        </row>
        <row r="46">
          <cell r="J46">
            <v>0</v>
          </cell>
        </row>
        <row r="49">
          <cell r="J49">
            <v>5</v>
          </cell>
          <cell r="O49">
            <v>2</v>
          </cell>
        </row>
        <row r="50">
          <cell r="J50">
            <v>0</v>
          </cell>
        </row>
        <row r="51">
          <cell r="J51">
            <v>0</v>
          </cell>
        </row>
        <row r="52">
          <cell r="J52">
            <v>0</v>
          </cell>
        </row>
        <row r="53">
          <cell r="J53">
            <v>0</v>
          </cell>
        </row>
        <row r="55">
          <cell r="J55">
            <v>0</v>
          </cell>
        </row>
        <row r="56">
          <cell r="J56">
            <v>0</v>
          </cell>
        </row>
      </sheetData>
      <sheetData sheetId="3">
        <row r="17">
          <cell r="E17">
            <v>96</v>
          </cell>
        </row>
      </sheetData>
      <sheetData sheetId="4">
        <row r="23">
          <cell r="J23">
            <v>98</v>
          </cell>
          <cell r="O23">
            <v>96</v>
          </cell>
        </row>
        <row r="24">
          <cell r="J24">
            <v>0</v>
          </cell>
          <cell r="O24">
            <v>0</v>
          </cell>
        </row>
        <row r="25">
          <cell r="J25">
            <v>0</v>
          </cell>
          <cell r="O25">
            <v>0</v>
          </cell>
        </row>
        <row r="26">
          <cell r="J26">
            <v>931</v>
          </cell>
          <cell r="O26">
            <v>2758</v>
          </cell>
        </row>
        <row r="29">
          <cell r="J29">
            <v>34</v>
          </cell>
          <cell r="O29">
            <v>30</v>
          </cell>
        </row>
        <row r="30">
          <cell r="J30">
            <v>40</v>
          </cell>
          <cell r="O30">
            <v>40</v>
          </cell>
        </row>
        <row r="31">
          <cell r="J31">
            <v>26</v>
          </cell>
          <cell r="O31">
            <v>41</v>
          </cell>
        </row>
        <row r="32">
          <cell r="J32">
            <v>931</v>
          </cell>
          <cell r="O32">
            <v>2756</v>
          </cell>
        </row>
        <row r="37">
          <cell r="J37">
            <v>0</v>
          </cell>
          <cell r="O37">
            <v>0</v>
          </cell>
        </row>
        <row r="38">
          <cell r="J38">
            <v>0</v>
          </cell>
          <cell r="O38">
            <v>0</v>
          </cell>
        </row>
        <row r="39">
          <cell r="J39">
            <v>5</v>
          </cell>
          <cell r="O39">
            <v>3</v>
          </cell>
        </row>
        <row r="40">
          <cell r="J40">
            <v>1</v>
          </cell>
          <cell r="O40">
            <v>1</v>
          </cell>
        </row>
        <row r="41">
          <cell r="J41">
            <v>16</v>
          </cell>
          <cell r="O41">
            <v>0</v>
          </cell>
        </row>
        <row r="44">
          <cell r="J44">
            <v>0</v>
          </cell>
          <cell r="O44">
            <v>0</v>
          </cell>
        </row>
        <row r="45">
          <cell r="J45">
            <v>0</v>
          </cell>
          <cell r="O45">
            <v>0</v>
          </cell>
        </row>
        <row r="46">
          <cell r="J46">
            <v>22</v>
          </cell>
          <cell r="O46">
            <v>0</v>
          </cell>
        </row>
        <row r="47">
          <cell r="J47">
            <v>0</v>
          </cell>
          <cell r="O47">
            <v>0</v>
          </cell>
        </row>
        <row r="65">
          <cell r="J65">
            <v>18</v>
          </cell>
          <cell r="O65">
            <v>27</v>
          </cell>
        </row>
      </sheetData>
      <sheetData sheetId="5">
        <row r="20">
          <cell r="J20">
            <v>0</v>
          </cell>
          <cell r="O20">
            <v>0</v>
          </cell>
        </row>
        <row r="23">
          <cell r="J23">
            <v>0</v>
          </cell>
          <cell r="O23">
            <v>0</v>
          </cell>
        </row>
        <row r="24">
          <cell r="J24">
            <v>0</v>
          </cell>
          <cell r="O24">
            <v>0</v>
          </cell>
        </row>
        <row r="25">
          <cell r="J25">
            <v>0</v>
          </cell>
          <cell r="O25">
            <v>0</v>
          </cell>
        </row>
        <row r="26">
          <cell r="J26">
            <v>0</v>
          </cell>
          <cell r="O26">
            <v>0</v>
          </cell>
        </row>
        <row r="27">
          <cell r="J27">
            <v>0</v>
          </cell>
          <cell r="O27">
            <v>0</v>
          </cell>
        </row>
        <row r="32">
          <cell r="J32">
            <v>0</v>
          </cell>
          <cell r="O32">
            <v>0</v>
          </cell>
        </row>
        <row r="33">
          <cell r="J33">
            <v>0</v>
          </cell>
          <cell r="O33">
            <v>0</v>
          </cell>
        </row>
        <row r="34">
          <cell r="J34">
            <v>0</v>
          </cell>
          <cell r="O34">
            <v>0</v>
          </cell>
        </row>
        <row r="37">
          <cell r="J37">
            <v>0</v>
          </cell>
          <cell r="O37">
            <v>0</v>
          </cell>
        </row>
        <row r="38">
          <cell r="J38">
            <v>0</v>
          </cell>
          <cell r="O38">
            <v>0</v>
          </cell>
        </row>
        <row r="39">
          <cell r="J39">
            <v>0</v>
          </cell>
          <cell r="O39">
            <v>0</v>
          </cell>
        </row>
        <row r="40">
          <cell r="J40">
            <v>0</v>
          </cell>
          <cell r="O40">
            <v>0</v>
          </cell>
        </row>
        <row r="41">
          <cell r="J41">
            <v>0</v>
          </cell>
          <cell r="O41">
            <v>0</v>
          </cell>
        </row>
        <row r="42">
          <cell r="J42">
            <v>0</v>
          </cell>
          <cell r="O42">
            <v>0</v>
          </cell>
        </row>
        <row r="43">
          <cell r="J43">
            <v>0</v>
          </cell>
          <cell r="O43">
            <v>0</v>
          </cell>
        </row>
      </sheetData>
      <sheetData sheetId="6"/>
      <sheetData sheetId="7"/>
      <sheetData sheetId="8"/>
      <sheetData sheetId="9"/>
      <sheetData sheetId="10"/>
      <sheetData sheetId="11"/>
      <sheetData sheetId="12"/>
      <sheetData sheetId="13">
        <row r="1">
          <cell r="A1">
            <v>1</v>
          </cell>
          <cell r="B1" t="str">
            <v>А. Сельское, лесное и рыбное хозяйство, 011-017</v>
          </cell>
          <cell r="C1">
            <v>1.5</v>
          </cell>
          <cell r="D1">
            <v>0.2</v>
          </cell>
        </row>
        <row r="2">
          <cell r="A2">
            <v>2</v>
          </cell>
          <cell r="B2" t="str">
            <v>А. Сельское, лесное и рыбное хозяйство, 021-024</v>
          </cell>
          <cell r="C2">
            <v>1.5</v>
          </cell>
          <cell r="D2">
            <v>0.2</v>
          </cell>
        </row>
        <row r="3">
          <cell r="A3">
            <v>3</v>
          </cell>
          <cell r="B3" t="str">
            <v>А. Сельское, лесное и рыбное хозяйство, 031-032</v>
          </cell>
          <cell r="C3">
            <v>1.5</v>
          </cell>
          <cell r="D3">
            <v>0.2</v>
          </cell>
        </row>
        <row r="4">
          <cell r="A4">
            <v>4</v>
          </cell>
          <cell r="B4" t="str">
            <v>В. Горнодобывающая промышленность, 051-052, 061-062, 071-072, 081, 089, 091</v>
          </cell>
          <cell r="C4">
            <v>1.7</v>
          </cell>
          <cell r="D4">
            <v>0.3</v>
          </cell>
        </row>
        <row r="5">
          <cell r="A5">
            <v>5</v>
          </cell>
          <cell r="B5" t="str">
            <v>В. Горнодобывающая промышленность, 099</v>
          </cell>
          <cell r="C5">
            <v>1.2</v>
          </cell>
          <cell r="D5">
            <v>0.15</v>
          </cell>
        </row>
        <row r="6">
          <cell r="A6">
            <v>6</v>
          </cell>
          <cell r="B6" t="str">
            <v>С. Обрабатывающая промышленность, 101, 104-109</v>
          </cell>
          <cell r="C6">
            <v>1.3</v>
          </cell>
          <cell r="D6">
            <v>0.2</v>
          </cell>
        </row>
        <row r="7">
          <cell r="A7">
            <v>7</v>
          </cell>
          <cell r="B7" t="str">
            <v>С. Обрабатывающая промышленность, 102-103</v>
          </cell>
          <cell r="C7">
            <v>1.7</v>
          </cell>
          <cell r="D7">
            <v>0.3</v>
          </cell>
        </row>
        <row r="8">
          <cell r="A8">
            <v>8</v>
          </cell>
          <cell r="B8" t="str">
            <v>С. Обрабатывающая промышленность, 110, 120</v>
          </cell>
          <cell r="C8">
            <v>1.7</v>
          </cell>
          <cell r="D8">
            <v>0.3</v>
          </cell>
        </row>
        <row r="9">
          <cell r="A9">
            <v>9</v>
          </cell>
          <cell r="B9" t="str">
            <v>С. Обрабатывающая промышленность, 131-133, 139, 141-143, 151-152</v>
          </cell>
          <cell r="C9">
            <v>1.3</v>
          </cell>
          <cell r="D9">
            <v>0.2</v>
          </cell>
        </row>
        <row r="10">
          <cell r="A10">
            <v>10</v>
          </cell>
          <cell r="B10" t="str">
            <v>С. Обрабатывающая промышленность, 161-162, 171-172, 181-182</v>
          </cell>
          <cell r="C10">
            <v>1.3</v>
          </cell>
          <cell r="D10">
            <v>0.2</v>
          </cell>
        </row>
        <row r="11">
          <cell r="A11">
            <v>11</v>
          </cell>
          <cell r="B11" t="str">
            <v>С. Обрабатывающая промышленность, 191</v>
          </cell>
          <cell r="C11">
            <v>1.4</v>
          </cell>
          <cell r="D11">
            <v>0.2</v>
          </cell>
        </row>
        <row r="12">
          <cell r="A12">
            <v>12</v>
          </cell>
          <cell r="B12" t="str">
            <v>С. Обрабатывающая промышленность, 192</v>
          </cell>
          <cell r="C12">
            <v>1.7</v>
          </cell>
          <cell r="D12">
            <v>0.3</v>
          </cell>
        </row>
        <row r="13">
          <cell r="A13">
            <v>13</v>
          </cell>
          <cell r="B13" t="str">
            <v>С. Обрабатывающая промышленность, подкласс 19201</v>
          </cell>
          <cell r="C13">
            <v>1.4</v>
          </cell>
          <cell r="D13">
            <v>0.2</v>
          </cell>
        </row>
        <row r="14">
          <cell r="A14">
            <v>14</v>
          </cell>
          <cell r="B14" t="str">
            <v>С. Обрабатывающая промышленность, 201-206, 211-212</v>
          </cell>
          <cell r="C14">
            <v>1.4</v>
          </cell>
          <cell r="D14">
            <v>0.2</v>
          </cell>
        </row>
        <row r="15">
          <cell r="A15">
            <v>15</v>
          </cell>
          <cell r="B15" t="str">
            <v>С. Обрабатывающая промышленность, 221-222</v>
          </cell>
          <cell r="C15">
            <v>1.3</v>
          </cell>
          <cell r="D15">
            <v>0.2</v>
          </cell>
        </row>
        <row r="16">
          <cell r="A16">
            <v>16</v>
          </cell>
          <cell r="B16" t="str">
            <v>С. Обрабатывающая промышленность, 231-237, 239</v>
          </cell>
          <cell r="C16">
            <v>1.2</v>
          </cell>
          <cell r="D16">
            <v>0.15</v>
          </cell>
        </row>
        <row r="17">
          <cell r="A17">
            <v>17</v>
          </cell>
          <cell r="B17" t="str">
            <v>С. Обрабатывающая промышленность, 241, 242, 244, 245</v>
          </cell>
          <cell r="C17">
            <v>1.3</v>
          </cell>
          <cell r="D17">
            <v>0.2</v>
          </cell>
        </row>
        <row r="18">
          <cell r="A18">
            <v>18</v>
          </cell>
          <cell r="B18" t="str">
            <v>С. Обрабатывающая промышленность, 243</v>
          </cell>
          <cell r="C18">
            <v>1.2</v>
          </cell>
          <cell r="D18">
            <v>0.15</v>
          </cell>
        </row>
        <row r="19">
          <cell r="A19">
            <v>19</v>
          </cell>
          <cell r="B19" t="str">
            <v>С. Обрабатывающая промышленность, 251</v>
          </cell>
          <cell r="C19">
            <v>1.2</v>
          </cell>
          <cell r="D19">
            <v>0.15</v>
          </cell>
        </row>
        <row r="20">
          <cell r="A20">
            <v>20</v>
          </cell>
          <cell r="B20" t="str">
            <v>С. Обрабатывающая промышленность, 252-257, 259</v>
          </cell>
          <cell r="C20">
            <v>1.3</v>
          </cell>
          <cell r="D20">
            <v>0.2</v>
          </cell>
        </row>
        <row r="21">
          <cell r="A21">
            <v>21</v>
          </cell>
          <cell r="B21" t="str">
            <v>С. Обрабатывающая промышленность, 261-267</v>
          </cell>
          <cell r="C21">
            <v>1.3</v>
          </cell>
          <cell r="D21">
            <v>0.2</v>
          </cell>
        </row>
        <row r="22">
          <cell r="A22">
            <v>22</v>
          </cell>
          <cell r="B22" t="str">
            <v>С. Обрабатывающая промышленность, 268</v>
          </cell>
          <cell r="C22">
            <v>1.4</v>
          </cell>
          <cell r="D22">
            <v>0.2</v>
          </cell>
        </row>
        <row r="23">
          <cell r="A23">
            <v>23</v>
          </cell>
          <cell r="B23" t="str">
            <v>С. Обрабатывающая промышленность, 271-275, 279</v>
          </cell>
          <cell r="C23">
            <v>1.3</v>
          </cell>
          <cell r="D23">
            <v>0.2</v>
          </cell>
        </row>
        <row r="24">
          <cell r="A24">
            <v>24</v>
          </cell>
          <cell r="B24" t="str">
            <v>С. Обрабатывающая промышленность, 281-282, 284, 289</v>
          </cell>
          <cell r="C24">
            <v>1.3</v>
          </cell>
          <cell r="D24">
            <v>0.2</v>
          </cell>
        </row>
        <row r="25">
          <cell r="A25">
            <v>25</v>
          </cell>
          <cell r="B25" t="str">
            <v>С. Обрабатывающая промышленность, 283</v>
          </cell>
          <cell r="C25">
            <v>1.6</v>
          </cell>
          <cell r="D25">
            <v>0.1</v>
          </cell>
        </row>
        <row r="26">
          <cell r="A26">
            <v>26</v>
          </cell>
          <cell r="B26" t="str">
            <v>С. Обрабатывающая промышленность, 291-293, 301-304, 309</v>
          </cell>
          <cell r="C26">
            <v>1.3</v>
          </cell>
          <cell r="D26">
            <v>0.2</v>
          </cell>
        </row>
        <row r="27">
          <cell r="A27">
            <v>27</v>
          </cell>
          <cell r="B27" t="str">
            <v>С. Обрабатывающая промышленность, 310, 321-322, 324, 329</v>
          </cell>
          <cell r="C27">
            <v>1.7</v>
          </cell>
          <cell r="D27">
            <v>0.3</v>
          </cell>
        </row>
        <row r="28">
          <cell r="A28">
            <v>28</v>
          </cell>
          <cell r="B28" t="str">
            <v>С. Обрабатывающая промышленность, 323, 325, 331-332</v>
          </cell>
          <cell r="C28">
            <v>1.3</v>
          </cell>
          <cell r="D28">
            <v>0.2</v>
          </cell>
        </row>
        <row r="29">
          <cell r="A29">
            <v>29</v>
          </cell>
          <cell r="B29" t="str">
            <v>D. Снабжение электроэнергией, газом, паром, горячей водой и кондиционированным воздухом, 351</v>
          </cell>
          <cell r="C29">
            <v>1.1000000000000001</v>
          </cell>
          <cell r="D29">
            <v>0.25</v>
          </cell>
        </row>
        <row r="30">
          <cell r="A30">
            <v>30</v>
          </cell>
          <cell r="B30" t="str">
            <v>D. Снабжение электроэнергией, газом, паром, горячей водой и кондиционированным воздухом, 352</v>
          </cell>
          <cell r="C30">
            <v>1.01</v>
          </cell>
          <cell r="D30">
            <v>0.3</v>
          </cell>
        </row>
        <row r="31">
          <cell r="A31">
            <v>31</v>
          </cell>
          <cell r="B31" t="str">
            <v>D. Снабжение электроэнергией, газом, паром, горячей водой и кондиционированным воздухом, 353</v>
          </cell>
          <cell r="C31">
            <v>1.1000000000000001</v>
          </cell>
          <cell r="D31">
            <v>0.1</v>
          </cell>
        </row>
        <row r="32">
          <cell r="A32">
            <v>32</v>
          </cell>
          <cell r="B32" t="str">
            <v>5. Е. Водоснабжение; сбор, обработка и удаление отходов, деятельность по ликвидации загрязнений, 360-370, 381-382, 390</v>
          </cell>
          <cell r="C32">
            <v>1.1000000000000001</v>
          </cell>
          <cell r="D32">
            <v>0.1</v>
          </cell>
        </row>
        <row r="33">
          <cell r="A33">
            <v>33</v>
          </cell>
          <cell r="B33" t="str">
            <v>5. Е. Водоснабжение; сбор, обработка и удаление отходов, деятельность по ликвидации загрязнений, 383</v>
          </cell>
          <cell r="C33">
            <v>1.7</v>
          </cell>
          <cell r="D33">
            <v>0.3</v>
          </cell>
        </row>
        <row r="34">
          <cell r="A34">
            <v>34</v>
          </cell>
          <cell r="B34" t="str">
            <v>6. F. Строительство, 411</v>
          </cell>
          <cell r="C34">
            <v>1.1000000000000001</v>
          </cell>
          <cell r="D34">
            <v>0.1</v>
          </cell>
        </row>
        <row r="35">
          <cell r="A35">
            <v>35</v>
          </cell>
          <cell r="B35" t="str">
            <v>6. F. Строительство, 412, 421-422, 429, 431-433, 439</v>
          </cell>
          <cell r="C35">
            <v>1.2</v>
          </cell>
          <cell r="D35">
            <v>0.15</v>
          </cell>
        </row>
        <row r="36">
          <cell r="A36">
            <v>36</v>
          </cell>
          <cell r="B36" t="str">
            <v>7. G. Оптовая и розничная торговля; ремонт автомобилей и мотоциклов, 451-454, 461-467, 469, 471-479</v>
          </cell>
          <cell r="C36">
            <v>1</v>
          </cell>
          <cell r="D36">
            <v>0.1</v>
          </cell>
        </row>
        <row r="37">
          <cell r="A37">
            <v>37</v>
          </cell>
          <cell r="B37" t="str">
            <v>8. H. Транспортная деятельность, складирование, почтовая и курьерская деятельность, 491-495, 501-504, 511-512, 521-522</v>
          </cell>
          <cell r="C37">
            <v>1.1499999999999999</v>
          </cell>
          <cell r="D37">
            <v>0.15</v>
          </cell>
        </row>
        <row r="38">
          <cell r="A38">
            <v>38</v>
          </cell>
          <cell r="B38" t="str">
            <v>8. H. Транспортная деятельность, складирование, почтовая и курьерская деятельность, 531-532</v>
          </cell>
          <cell r="C38">
            <v>1</v>
          </cell>
          <cell r="D38">
            <v>0.05</v>
          </cell>
        </row>
        <row r="39">
          <cell r="A39">
            <v>39</v>
          </cell>
          <cell r="B39" t="str">
            <v>9. I. Услуги по временному проживанию и питанию, 551-553, 559</v>
          </cell>
          <cell r="C39">
            <v>1.1000000000000001</v>
          </cell>
          <cell r="D39">
            <v>0.1</v>
          </cell>
        </row>
        <row r="40">
          <cell r="A40">
            <v>40</v>
          </cell>
          <cell r="B40" t="str">
            <v>9. I. Услуги по временному проживанию и питанию, 561-563</v>
          </cell>
          <cell r="C40">
            <v>1</v>
          </cell>
          <cell r="D40">
            <v>0.1</v>
          </cell>
        </row>
        <row r="41">
          <cell r="A41">
            <v>41</v>
          </cell>
          <cell r="B41" t="str">
            <v>10. J. Информация и связь, 581</v>
          </cell>
          <cell r="C41">
            <v>1.1000000000000001</v>
          </cell>
          <cell r="D41">
            <v>0.15</v>
          </cell>
        </row>
        <row r="42">
          <cell r="A42">
            <v>42</v>
          </cell>
          <cell r="B42" t="str">
            <v>10. J. Информация и связь, 582</v>
          </cell>
          <cell r="C42">
            <v>1.3</v>
          </cell>
          <cell r="D42">
            <v>0.2</v>
          </cell>
        </row>
        <row r="43">
          <cell r="A43">
            <v>43</v>
          </cell>
          <cell r="B43" t="str">
            <v>10. J. Информация и связь, 591</v>
          </cell>
          <cell r="C43">
            <v>1.1000000000000001</v>
          </cell>
          <cell r="D43">
            <v>0.1</v>
          </cell>
        </row>
        <row r="44">
          <cell r="A44">
            <v>44</v>
          </cell>
          <cell r="B44" t="str">
            <v>10. J. Информация и связь, 592</v>
          </cell>
          <cell r="C44">
            <v>1.1000000000000001</v>
          </cell>
          <cell r="D44">
            <v>0.15</v>
          </cell>
        </row>
        <row r="45">
          <cell r="A45">
            <v>45</v>
          </cell>
          <cell r="B45" t="str">
            <v>10. J. Информация и связь, 601-602, 611-613, 619</v>
          </cell>
          <cell r="C45">
            <v>1.1000000000000001</v>
          </cell>
          <cell r="D45">
            <v>0.15</v>
          </cell>
        </row>
        <row r="46">
          <cell r="A46">
            <v>46</v>
          </cell>
          <cell r="B46" t="str">
            <v>10. J. Информация и связь, 620, 631</v>
          </cell>
          <cell r="C46">
            <v>1.3</v>
          </cell>
          <cell r="D46">
            <v>0.2</v>
          </cell>
        </row>
        <row r="47">
          <cell r="A47">
            <v>47</v>
          </cell>
          <cell r="B47" t="str">
            <v>10. J. Информация и связь, 639</v>
          </cell>
          <cell r="C47">
            <v>1.1000000000000001</v>
          </cell>
          <cell r="D47">
            <v>0.1</v>
          </cell>
        </row>
        <row r="48">
          <cell r="A48">
            <v>48</v>
          </cell>
          <cell r="B48" t="str">
            <v>K. Финансовая и страховая деятельность, 641-643</v>
          </cell>
          <cell r="C48">
            <v>1.5</v>
          </cell>
          <cell r="D48">
            <v>0.2</v>
          </cell>
        </row>
        <row r="49">
          <cell r="A49">
            <v>49</v>
          </cell>
          <cell r="B49" t="str">
            <v>K. Финансовая и страховая деятельность, 649</v>
          </cell>
          <cell r="C49">
            <v>1.1000000000000001</v>
          </cell>
          <cell r="D49">
            <v>0.1</v>
          </cell>
        </row>
        <row r="50">
          <cell r="A50">
            <v>50</v>
          </cell>
          <cell r="B50" t="str">
            <v>K. Финансовая и страховая деятельность, 651-653, 661-663</v>
          </cell>
          <cell r="C50">
            <v>1.5</v>
          </cell>
          <cell r="D50">
            <v>0.2</v>
          </cell>
        </row>
        <row r="51">
          <cell r="A51">
            <v>51</v>
          </cell>
          <cell r="B51" t="str">
            <v>L. Операции с недвижимым имуществом, 681-682</v>
          </cell>
          <cell r="C51">
            <v>1.1000000000000001</v>
          </cell>
          <cell r="D51">
            <v>0.1</v>
          </cell>
        </row>
        <row r="52">
          <cell r="A52">
            <v>52</v>
          </cell>
          <cell r="B52" t="str">
            <v>L. Операции с недвижимым имуществом, 683</v>
          </cell>
          <cell r="C52">
            <v>1</v>
          </cell>
          <cell r="D52">
            <v>0.05</v>
          </cell>
        </row>
        <row r="53">
          <cell r="A53">
            <v>53</v>
          </cell>
          <cell r="B53" t="str">
            <v>М. Профессиональная, научная и техническая деятельность, 691-692, 701-702, 711</v>
          </cell>
          <cell r="C53">
            <v>1</v>
          </cell>
          <cell r="D53">
            <v>0.05</v>
          </cell>
        </row>
        <row r="54">
          <cell r="A54">
            <v>54</v>
          </cell>
          <cell r="B54" t="str">
            <v>М. Профессиональная, научная и техническая деятельность, 712</v>
          </cell>
          <cell r="C54">
            <v>1.2</v>
          </cell>
          <cell r="D54">
            <v>0.15</v>
          </cell>
        </row>
        <row r="55">
          <cell r="A55">
            <v>55</v>
          </cell>
          <cell r="B55" t="str">
            <v>М. Профессиональная, научная и техническая деятельность, 721-722</v>
          </cell>
          <cell r="C55">
            <v>1.1499999999999999</v>
          </cell>
          <cell r="D55">
            <v>0.2</v>
          </cell>
        </row>
        <row r="56">
          <cell r="A56">
            <v>56</v>
          </cell>
          <cell r="B56" t="str">
            <v>М. Профессиональная, научная и техническая деятельность, 731</v>
          </cell>
          <cell r="C56">
            <v>1.2</v>
          </cell>
          <cell r="D56">
            <v>0.15</v>
          </cell>
        </row>
        <row r="57">
          <cell r="A57">
            <v>57</v>
          </cell>
          <cell r="B57" t="str">
            <v>М. Профессиональная, научная и техническая деятельность, 732</v>
          </cell>
          <cell r="C57">
            <v>1</v>
          </cell>
          <cell r="D57">
            <v>0.05</v>
          </cell>
        </row>
        <row r="58">
          <cell r="A58">
            <v>58</v>
          </cell>
          <cell r="B58" t="str">
            <v>М. Профессиональная, научная и техническая деятельность, 741, 743, 749</v>
          </cell>
          <cell r="C58">
            <v>1.2</v>
          </cell>
          <cell r="D58">
            <v>0.15</v>
          </cell>
        </row>
        <row r="59">
          <cell r="A59">
            <v>59</v>
          </cell>
          <cell r="B59" t="str">
            <v>М. Профессиональная, научная и техническая деятельность, 742</v>
          </cell>
          <cell r="C59">
            <v>1.1000000000000001</v>
          </cell>
          <cell r="D59">
            <v>0.1</v>
          </cell>
        </row>
        <row r="60">
          <cell r="A60">
            <v>60</v>
          </cell>
          <cell r="B60" t="str">
            <v>М. Профессиональная, научная и техническая деятельность, 750</v>
          </cell>
          <cell r="C60">
            <v>1.5</v>
          </cell>
          <cell r="D60">
            <v>0.2</v>
          </cell>
        </row>
        <row r="61">
          <cell r="A61">
            <v>61</v>
          </cell>
          <cell r="B61" t="str">
            <v>14. N. Деятельность в сфере административных и вспомогательных услуг, 771-773</v>
          </cell>
          <cell r="C61">
            <v>1.1000000000000001</v>
          </cell>
          <cell r="D61">
            <v>0.1</v>
          </cell>
        </row>
        <row r="62">
          <cell r="A62">
            <v>62</v>
          </cell>
          <cell r="B62" t="str">
            <v>14. N. Деятельность в сфере административных и вспомогательных услуг, 774</v>
          </cell>
          <cell r="C62">
            <v>1</v>
          </cell>
          <cell r="D62">
            <v>0.05</v>
          </cell>
        </row>
        <row r="63">
          <cell r="A63">
            <v>63</v>
          </cell>
          <cell r="B63" t="str">
            <v>14. N. Деятельность в сфере административных и вспомогательных услуг, 781-783</v>
          </cell>
          <cell r="C63">
            <v>1.2</v>
          </cell>
          <cell r="D63">
            <v>0.15</v>
          </cell>
        </row>
        <row r="64">
          <cell r="A64">
            <v>64</v>
          </cell>
          <cell r="B64" t="str">
            <v>14. N. Деятельность в сфере административных и вспомогательных услуг, 791, 799</v>
          </cell>
          <cell r="C64">
            <v>1.1499999999999999</v>
          </cell>
          <cell r="D64">
            <v>0.15</v>
          </cell>
        </row>
        <row r="65">
          <cell r="A65">
            <v>65</v>
          </cell>
          <cell r="B65" t="str">
            <v>14. N. Деятельность в сфере административных и вспомогательных услуг, 801-803</v>
          </cell>
          <cell r="C65">
            <v>1.2</v>
          </cell>
          <cell r="D65">
            <v>0.15</v>
          </cell>
        </row>
        <row r="66">
          <cell r="A66">
            <v>66</v>
          </cell>
          <cell r="B66" t="str">
            <v>14. N. Деятельность в сфере административных и вспомогательных услуг, 811-812</v>
          </cell>
          <cell r="C66">
            <v>1.1000000000000001</v>
          </cell>
          <cell r="D66">
            <v>0.1</v>
          </cell>
        </row>
        <row r="67">
          <cell r="A67">
            <v>67</v>
          </cell>
          <cell r="B67" t="str">
            <v>14. N. Деятельность в сфере административных и вспомогательных услуг, 813</v>
          </cell>
          <cell r="C67">
            <v>1.5</v>
          </cell>
          <cell r="D67">
            <v>0.2</v>
          </cell>
        </row>
        <row r="68">
          <cell r="A68">
            <v>68</v>
          </cell>
          <cell r="B68" t="str">
            <v>14. N. Деятельность в сфере административных и вспомогательных услуг, 821-823, 829</v>
          </cell>
          <cell r="C68">
            <v>1.2</v>
          </cell>
          <cell r="D68">
            <v>0.15</v>
          </cell>
        </row>
        <row r="69">
          <cell r="A69">
            <v>69</v>
          </cell>
          <cell r="B69" t="str">
            <v>15. Q. Здравоохранение и социальные услуги, 861</v>
          </cell>
          <cell r="C69">
            <v>1.1000000000000001</v>
          </cell>
          <cell r="D69">
            <v>0.1</v>
          </cell>
        </row>
        <row r="70">
          <cell r="A70">
            <v>70</v>
          </cell>
          <cell r="B70" t="str">
            <v>16. R. Творчество, спорт, развлечения и отдых, 931</v>
          </cell>
          <cell r="C70">
            <v>1.1000000000000001</v>
          </cell>
          <cell r="D70">
            <v>0.1</v>
          </cell>
        </row>
        <row r="71">
          <cell r="A71">
            <v>71</v>
          </cell>
          <cell r="B71" t="str">
            <v>17. S. Предоставление прочих видов услуг, 941-942, 949</v>
          </cell>
          <cell r="C71">
            <v>1.1000000000000001</v>
          </cell>
          <cell r="D71">
            <v>0.1</v>
          </cell>
        </row>
        <row r="72">
          <cell r="A72">
            <v>72</v>
          </cell>
          <cell r="B72" t="str">
            <v>17. S. Предоставление прочих видов услуг, 951</v>
          </cell>
          <cell r="C72">
            <v>1.3</v>
          </cell>
          <cell r="D72">
            <v>0.2</v>
          </cell>
        </row>
        <row r="73">
          <cell r="A73">
            <v>73</v>
          </cell>
          <cell r="B73" t="str">
            <v>17. S. Предоставление прочих видов услуг, 952</v>
          </cell>
          <cell r="C73">
            <v>1</v>
          </cell>
          <cell r="D73">
            <v>0.1</v>
          </cell>
        </row>
        <row r="74">
          <cell r="A74">
            <v>74</v>
          </cell>
          <cell r="B74" t="str">
            <v>17. S. Предоставление прочих видов услуг, 960</v>
          </cell>
          <cell r="C74">
            <v>1.1000000000000001</v>
          </cell>
          <cell r="D74">
            <v>0.1</v>
          </cell>
        </row>
        <row r="75">
          <cell r="A75">
            <v>75</v>
          </cell>
          <cell r="B75" t="str">
            <v>18. Прочие виды экономической деятельности</v>
          </cell>
          <cell r="C75">
            <v>1.5</v>
          </cell>
          <cell r="D75">
            <v>0.2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карт"/>
      <sheetName val="фин дост"/>
      <sheetName val="прил 1 (2)"/>
      <sheetName val="прил 2 (2)"/>
      <sheetName val="прил 3"/>
      <sheetName val="прил 4"/>
      <sheetName val="прил 5"/>
      <sheetName val="Расчет (2)"/>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прил 1"/>
      <sheetName val="прил 2"/>
      <sheetName val="прил 3"/>
      <sheetName val="прил 4"/>
      <sheetName val="прил 5"/>
      <sheetName val="Чист.активы"/>
      <sheetName val="АнализФинСост-1"/>
      <sheetName val="АнализФинСост-2"/>
      <sheetName val="АнализСтрАкт"/>
      <sheetName val="АнализСтрПас"/>
      <sheetName val="Приложение"/>
    </sheetNames>
    <sheetDataSet>
      <sheetData sheetId="0"/>
      <sheetData sheetId="1"/>
      <sheetData sheetId="2">
        <row r="19">
          <cell r="J19">
            <v>1699</v>
          </cell>
          <cell r="O19">
            <v>1825</v>
          </cell>
        </row>
        <row r="20">
          <cell r="J20">
            <v>1170</v>
          </cell>
          <cell r="O20">
            <v>1114</v>
          </cell>
        </row>
        <row r="22">
          <cell r="J22">
            <v>414</v>
          </cell>
          <cell r="O22">
            <v>404</v>
          </cell>
        </row>
        <row r="23">
          <cell r="J23">
            <v>0</v>
          </cell>
          <cell r="O23">
            <v>0</v>
          </cell>
        </row>
        <row r="25">
          <cell r="J25">
            <v>29</v>
          </cell>
          <cell r="O25">
            <v>14</v>
          </cell>
        </row>
        <row r="26">
          <cell r="J26">
            <v>62</v>
          </cell>
          <cell r="O26">
            <v>47</v>
          </cell>
        </row>
        <row r="30">
          <cell r="O30">
            <v>0</v>
          </cell>
        </row>
        <row r="31">
          <cell r="J31">
            <v>17</v>
          </cell>
          <cell r="O31">
            <v>8</v>
          </cell>
        </row>
        <row r="32">
          <cell r="J32">
            <v>39</v>
          </cell>
          <cell r="O32">
            <v>0</v>
          </cell>
        </row>
        <row r="33">
          <cell r="J33">
            <v>0</v>
          </cell>
          <cell r="O33">
            <v>0</v>
          </cell>
        </row>
        <row r="36">
          <cell r="J36">
            <v>0</v>
          </cell>
          <cell r="O36">
            <v>0</v>
          </cell>
        </row>
        <row r="37">
          <cell r="J37">
            <v>0</v>
          </cell>
          <cell r="O37">
            <v>0</v>
          </cell>
        </row>
        <row r="40">
          <cell r="J40">
            <v>4</v>
          </cell>
          <cell r="O40">
            <v>7</v>
          </cell>
        </row>
        <row r="41">
          <cell r="J41">
            <v>2</v>
          </cell>
          <cell r="O41">
            <v>0</v>
          </cell>
        </row>
        <row r="44">
          <cell r="J44">
            <v>0</v>
          </cell>
          <cell r="O44">
            <v>0</v>
          </cell>
        </row>
        <row r="45">
          <cell r="J45">
            <v>5</v>
          </cell>
          <cell r="O45">
            <v>5</v>
          </cell>
        </row>
        <row r="46">
          <cell r="J46">
            <v>0</v>
          </cell>
          <cell r="O46">
            <v>0</v>
          </cell>
        </row>
        <row r="49">
          <cell r="J49">
            <v>29</v>
          </cell>
          <cell r="O49">
            <v>48</v>
          </cell>
        </row>
        <row r="50">
          <cell r="J50">
            <v>0</v>
          </cell>
          <cell r="O50">
            <v>0</v>
          </cell>
        </row>
        <row r="51">
          <cell r="J51">
            <v>0</v>
          </cell>
          <cell r="O51">
            <v>0</v>
          </cell>
        </row>
        <row r="52">
          <cell r="J52">
            <v>0</v>
          </cell>
          <cell r="O52">
            <v>0</v>
          </cell>
        </row>
        <row r="53">
          <cell r="J53">
            <v>0</v>
          </cell>
          <cell r="O53">
            <v>0</v>
          </cell>
        </row>
        <row r="55">
          <cell r="J55">
            <v>0</v>
          </cell>
          <cell r="O55">
            <v>0</v>
          </cell>
        </row>
        <row r="56">
          <cell r="J56">
            <v>1094</v>
          </cell>
          <cell r="O56">
            <v>1177</v>
          </cell>
        </row>
        <row r="58">
          <cell r="J58">
            <v>0</v>
          </cell>
          <cell r="O58">
            <v>0</v>
          </cell>
        </row>
        <row r="59">
          <cell r="J59">
            <v>0</v>
          </cell>
          <cell r="O59">
            <v>0</v>
          </cell>
        </row>
      </sheetData>
      <sheetData sheetId="3">
        <row r="17">
          <cell r="E17">
            <v>965</v>
          </cell>
          <cell r="G17">
            <v>0</v>
          </cell>
          <cell r="I17">
            <v>0</v>
          </cell>
          <cell r="K17">
            <v>23</v>
          </cell>
          <cell r="M17">
            <v>9</v>
          </cell>
          <cell r="O17">
            <v>2898</v>
          </cell>
          <cell r="Q17">
            <v>0</v>
          </cell>
        </row>
        <row r="18">
          <cell r="E18">
            <v>0</v>
          </cell>
          <cell r="G18">
            <v>0</v>
          </cell>
          <cell r="I18">
            <v>0</v>
          </cell>
          <cell r="K18">
            <v>0</v>
          </cell>
          <cell r="M18">
            <v>0</v>
          </cell>
          <cell r="O18">
            <v>0</v>
          </cell>
          <cell r="Q18">
            <v>0</v>
          </cell>
        </row>
        <row r="19">
          <cell r="E19">
            <v>0</v>
          </cell>
          <cell r="G19">
            <v>0</v>
          </cell>
          <cell r="I19">
            <v>0</v>
          </cell>
          <cell r="K19">
            <v>0</v>
          </cell>
          <cell r="M19">
            <v>0</v>
          </cell>
          <cell r="O19">
            <v>0</v>
          </cell>
          <cell r="Q19">
            <v>0</v>
          </cell>
        </row>
        <row r="24">
          <cell r="E24">
            <v>0</v>
          </cell>
          <cell r="G24">
            <v>0</v>
          </cell>
          <cell r="I24">
            <v>0</v>
          </cell>
          <cell r="K24">
            <v>0</v>
          </cell>
          <cell r="M24">
            <v>0</v>
          </cell>
          <cell r="O24">
            <v>236</v>
          </cell>
          <cell r="Q24">
            <v>0</v>
          </cell>
        </row>
        <row r="25">
          <cell r="E25">
            <v>0</v>
          </cell>
          <cell r="G25">
            <v>0</v>
          </cell>
          <cell r="I25">
            <v>0</v>
          </cell>
          <cell r="K25">
            <v>0</v>
          </cell>
          <cell r="M25">
            <v>0</v>
          </cell>
          <cell r="O25">
            <v>0</v>
          </cell>
          <cell r="Q25">
            <v>0</v>
          </cell>
        </row>
        <row r="26">
          <cell r="E26">
            <v>0</v>
          </cell>
          <cell r="G26">
            <v>0</v>
          </cell>
          <cell r="I26">
            <v>0</v>
          </cell>
          <cell r="K26">
            <v>0</v>
          </cell>
          <cell r="M26">
            <v>0</v>
          </cell>
          <cell r="O26">
            <v>1177</v>
          </cell>
          <cell r="Q26">
            <v>0</v>
          </cell>
        </row>
        <row r="27">
          <cell r="E27">
            <v>0</v>
          </cell>
          <cell r="G27">
            <v>0</v>
          </cell>
          <cell r="I27">
            <v>0</v>
          </cell>
          <cell r="K27">
            <v>0</v>
          </cell>
          <cell r="M27">
            <v>0</v>
          </cell>
          <cell r="O27">
            <v>0</v>
          </cell>
          <cell r="Q27">
            <v>0</v>
          </cell>
        </row>
        <row r="28">
          <cell r="E28">
            <v>0</v>
          </cell>
          <cell r="G28">
            <v>0</v>
          </cell>
          <cell r="I28">
            <v>0</v>
          </cell>
          <cell r="K28">
            <v>0</v>
          </cell>
          <cell r="M28">
            <v>0</v>
          </cell>
          <cell r="O28">
            <v>0</v>
          </cell>
          <cell r="Q28">
            <v>0</v>
          </cell>
        </row>
        <row r="29">
          <cell r="E29">
            <v>0</v>
          </cell>
          <cell r="G29">
            <v>0</v>
          </cell>
          <cell r="I29">
            <v>0</v>
          </cell>
          <cell r="K29">
            <v>0</v>
          </cell>
          <cell r="M29">
            <v>0</v>
          </cell>
          <cell r="O29">
            <v>0</v>
          </cell>
          <cell r="Q29">
            <v>0</v>
          </cell>
        </row>
        <row r="30">
          <cell r="E30">
            <v>0</v>
          </cell>
          <cell r="G30">
            <v>0</v>
          </cell>
          <cell r="I30">
            <v>0</v>
          </cell>
          <cell r="K30">
            <v>0</v>
          </cell>
          <cell r="M30">
            <v>0</v>
          </cell>
          <cell r="O30">
            <v>0</v>
          </cell>
          <cell r="Q30">
            <v>0</v>
          </cell>
        </row>
        <row r="31">
          <cell r="E31">
            <v>0</v>
          </cell>
          <cell r="G31">
            <v>0</v>
          </cell>
          <cell r="I31">
            <v>0</v>
          </cell>
          <cell r="K31">
            <v>0</v>
          </cell>
          <cell r="M31">
            <v>0</v>
          </cell>
          <cell r="O31">
            <v>0</v>
          </cell>
          <cell r="Q31">
            <v>0</v>
          </cell>
        </row>
        <row r="32">
          <cell r="E32">
            <v>0</v>
          </cell>
          <cell r="G32">
            <v>0</v>
          </cell>
          <cell r="I32">
            <v>0</v>
          </cell>
          <cell r="K32">
            <v>0</v>
          </cell>
          <cell r="M32">
            <v>0</v>
          </cell>
          <cell r="O32">
            <v>0</v>
          </cell>
          <cell r="Q32">
            <v>0</v>
          </cell>
        </row>
        <row r="35">
          <cell r="E35">
            <v>0</v>
          </cell>
          <cell r="G35">
            <v>0</v>
          </cell>
          <cell r="I35">
            <v>0</v>
          </cell>
          <cell r="K35">
            <v>0</v>
          </cell>
          <cell r="M35">
            <v>0</v>
          </cell>
          <cell r="O35">
            <v>0</v>
          </cell>
          <cell r="Q35">
            <v>0</v>
          </cell>
        </row>
        <row r="36">
          <cell r="E36">
            <v>0</v>
          </cell>
          <cell r="G36">
            <v>0</v>
          </cell>
          <cell r="I36">
            <v>0</v>
          </cell>
          <cell r="K36">
            <v>0</v>
          </cell>
          <cell r="M36">
            <v>0</v>
          </cell>
          <cell r="O36">
            <v>0</v>
          </cell>
          <cell r="Q36">
            <v>0</v>
          </cell>
        </row>
        <row r="37">
          <cell r="E37">
            <v>0</v>
          </cell>
          <cell r="G37">
            <v>0</v>
          </cell>
          <cell r="I37">
            <v>0</v>
          </cell>
          <cell r="K37">
            <v>0</v>
          </cell>
          <cell r="M37">
            <v>0</v>
          </cell>
          <cell r="O37">
            <v>0</v>
          </cell>
          <cell r="Q37">
            <v>0</v>
          </cell>
        </row>
        <row r="38">
          <cell r="E38">
            <v>0</v>
          </cell>
          <cell r="G38">
            <v>0</v>
          </cell>
          <cell r="I38">
            <v>0</v>
          </cell>
          <cell r="K38">
            <v>0</v>
          </cell>
          <cell r="M38">
            <v>0</v>
          </cell>
          <cell r="O38">
            <v>0</v>
          </cell>
          <cell r="Q38">
            <v>0</v>
          </cell>
        </row>
        <row r="39">
          <cell r="E39">
            <v>0</v>
          </cell>
          <cell r="G39">
            <v>0</v>
          </cell>
          <cell r="I39">
            <v>0</v>
          </cell>
          <cell r="K39">
            <v>0</v>
          </cell>
          <cell r="M39">
            <v>0</v>
          </cell>
          <cell r="O39">
            <v>0</v>
          </cell>
          <cell r="Q39">
            <v>0</v>
          </cell>
        </row>
        <row r="40">
          <cell r="E40">
            <v>0</v>
          </cell>
          <cell r="G40">
            <v>0</v>
          </cell>
          <cell r="I40">
            <v>0</v>
          </cell>
          <cell r="K40">
            <v>0</v>
          </cell>
          <cell r="M40">
            <v>0</v>
          </cell>
          <cell r="O40">
            <v>0</v>
          </cell>
          <cell r="Q40">
            <v>0</v>
          </cell>
        </row>
        <row r="41">
          <cell r="E41">
            <v>0</v>
          </cell>
          <cell r="G41">
            <v>0</v>
          </cell>
          <cell r="I41">
            <v>0</v>
          </cell>
          <cell r="K41">
            <v>0</v>
          </cell>
          <cell r="M41">
            <v>0</v>
          </cell>
          <cell r="O41">
            <v>0</v>
          </cell>
          <cell r="Q41">
            <v>0</v>
          </cell>
        </row>
        <row r="42">
          <cell r="E42">
            <v>0</v>
          </cell>
          <cell r="G42">
            <v>0</v>
          </cell>
          <cell r="I42">
            <v>0</v>
          </cell>
          <cell r="K42">
            <v>0</v>
          </cell>
          <cell r="M42">
            <v>0</v>
          </cell>
          <cell r="O42">
            <v>0</v>
          </cell>
          <cell r="Q42">
            <v>0</v>
          </cell>
        </row>
        <row r="43">
          <cell r="E43">
            <v>0</v>
          </cell>
          <cell r="G43">
            <v>0</v>
          </cell>
          <cell r="I43">
            <v>0</v>
          </cell>
          <cell r="K43">
            <v>0</v>
          </cell>
          <cell r="M43">
            <v>0</v>
          </cell>
          <cell r="O43">
            <v>0</v>
          </cell>
          <cell r="Q43">
            <v>0</v>
          </cell>
        </row>
        <row r="44">
          <cell r="E44">
            <v>0</v>
          </cell>
          <cell r="G44">
            <v>0</v>
          </cell>
          <cell r="I44">
            <v>0</v>
          </cell>
          <cell r="K44">
            <v>0</v>
          </cell>
          <cell r="M44">
            <v>0</v>
          </cell>
          <cell r="O44">
            <v>0</v>
          </cell>
          <cell r="Q44">
            <v>0</v>
          </cell>
        </row>
        <row r="45">
          <cell r="E45">
            <v>0</v>
          </cell>
          <cell r="G45">
            <v>0</v>
          </cell>
          <cell r="I45">
            <v>0</v>
          </cell>
          <cell r="K45">
            <v>0</v>
          </cell>
          <cell r="M45">
            <v>0</v>
          </cell>
          <cell r="O45">
            <v>0</v>
          </cell>
          <cell r="Q45">
            <v>0</v>
          </cell>
        </row>
        <row r="46">
          <cell r="E46">
            <v>0</v>
          </cell>
          <cell r="G46">
            <v>0</v>
          </cell>
          <cell r="I46">
            <v>0</v>
          </cell>
          <cell r="K46">
            <v>0</v>
          </cell>
          <cell r="M46">
            <v>0</v>
          </cell>
          <cell r="O46">
            <v>0</v>
          </cell>
          <cell r="Q46">
            <v>0</v>
          </cell>
        </row>
        <row r="48">
          <cell r="E48">
            <v>965</v>
          </cell>
          <cell r="G48">
            <v>0</v>
          </cell>
          <cell r="I48">
            <v>0</v>
          </cell>
          <cell r="K48">
            <v>23</v>
          </cell>
          <cell r="M48">
            <v>9</v>
          </cell>
          <cell r="O48">
            <v>4211</v>
          </cell>
          <cell r="Q48">
            <v>0</v>
          </cell>
        </row>
        <row r="49">
          <cell r="E49">
            <v>0</v>
          </cell>
          <cell r="G49">
            <v>0</v>
          </cell>
          <cell r="I49">
            <v>0</v>
          </cell>
          <cell r="K49">
            <v>0</v>
          </cell>
          <cell r="M49">
            <v>0</v>
          </cell>
          <cell r="O49">
            <v>0</v>
          </cell>
          <cell r="Q49">
            <v>0</v>
          </cell>
        </row>
        <row r="50">
          <cell r="E50">
            <v>0</v>
          </cell>
          <cell r="G50">
            <v>0</v>
          </cell>
          <cell r="I50">
            <v>0</v>
          </cell>
          <cell r="K50">
            <v>0</v>
          </cell>
          <cell r="M50">
            <v>0</v>
          </cell>
          <cell r="O50">
            <v>0</v>
          </cell>
          <cell r="Q50">
            <v>0</v>
          </cell>
        </row>
        <row r="55">
          <cell r="E55">
            <v>0</v>
          </cell>
          <cell r="G55">
            <v>0</v>
          </cell>
          <cell r="I55">
            <v>0</v>
          </cell>
          <cell r="K55">
            <v>0</v>
          </cell>
          <cell r="M55">
            <v>0</v>
          </cell>
          <cell r="O55">
            <v>110</v>
          </cell>
        </row>
        <row r="56">
          <cell r="E56">
            <v>0</v>
          </cell>
          <cell r="G56">
            <v>0</v>
          </cell>
          <cell r="I56">
            <v>0</v>
          </cell>
          <cell r="K56">
            <v>0</v>
          </cell>
          <cell r="M56">
            <v>0</v>
          </cell>
          <cell r="O56">
            <v>0</v>
          </cell>
          <cell r="Q56">
            <v>0</v>
          </cell>
        </row>
        <row r="57">
          <cell r="E57">
            <v>0</v>
          </cell>
          <cell r="G57">
            <v>0</v>
          </cell>
          <cell r="I57">
            <v>0</v>
          </cell>
          <cell r="K57">
            <v>0</v>
          </cell>
          <cell r="M57">
            <v>0</v>
          </cell>
          <cell r="O57">
            <v>1094</v>
          </cell>
          <cell r="Q57">
            <v>0</v>
          </cell>
        </row>
        <row r="58">
          <cell r="E58">
            <v>0</v>
          </cell>
          <cell r="G58">
            <v>0</v>
          </cell>
          <cell r="I58">
            <v>0</v>
          </cell>
          <cell r="K58">
            <v>0</v>
          </cell>
          <cell r="M58">
            <v>0</v>
          </cell>
          <cell r="O58">
            <v>0</v>
          </cell>
          <cell r="Q58">
            <v>0</v>
          </cell>
        </row>
        <row r="59">
          <cell r="E59">
            <v>0</v>
          </cell>
          <cell r="G59">
            <v>0</v>
          </cell>
          <cell r="I59">
            <v>0</v>
          </cell>
          <cell r="K59">
            <v>0</v>
          </cell>
          <cell r="M59">
            <v>0</v>
          </cell>
          <cell r="O59">
            <v>0</v>
          </cell>
          <cell r="Q59">
            <v>0</v>
          </cell>
        </row>
        <row r="60">
          <cell r="E60">
            <v>0</v>
          </cell>
          <cell r="G60">
            <v>0</v>
          </cell>
          <cell r="I60">
            <v>0</v>
          </cell>
          <cell r="K60">
            <v>0</v>
          </cell>
          <cell r="M60">
            <v>0</v>
          </cell>
          <cell r="O60">
            <v>0</v>
          </cell>
          <cell r="Q60">
            <v>0</v>
          </cell>
        </row>
        <row r="61">
          <cell r="E61">
            <v>0</v>
          </cell>
          <cell r="G61">
            <v>0</v>
          </cell>
          <cell r="I61">
            <v>0</v>
          </cell>
          <cell r="K61">
            <v>0</v>
          </cell>
          <cell r="M61">
            <v>0</v>
          </cell>
          <cell r="O61">
            <v>0</v>
          </cell>
          <cell r="Q61">
            <v>0</v>
          </cell>
        </row>
        <row r="62">
          <cell r="E62">
            <v>0</v>
          </cell>
          <cell r="G62">
            <v>0</v>
          </cell>
          <cell r="I62">
            <v>0</v>
          </cell>
          <cell r="K62">
            <v>0</v>
          </cell>
          <cell r="M62">
            <v>0</v>
          </cell>
          <cell r="O62">
            <v>0</v>
          </cell>
          <cell r="Q62">
            <v>0</v>
          </cell>
        </row>
        <row r="63">
          <cell r="E63">
            <v>0</v>
          </cell>
          <cell r="G63">
            <v>0</v>
          </cell>
          <cell r="I63">
            <v>0</v>
          </cell>
          <cell r="K63">
            <v>0</v>
          </cell>
          <cell r="M63">
            <v>0</v>
          </cell>
          <cell r="O63">
            <v>0</v>
          </cell>
          <cell r="Q63">
            <v>0</v>
          </cell>
        </row>
        <row r="66">
          <cell r="E66">
            <v>0</v>
          </cell>
          <cell r="G66">
            <v>0</v>
          </cell>
          <cell r="I66">
            <v>0</v>
          </cell>
          <cell r="K66">
            <v>0</v>
          </cell>
          <cell r="M66">
            <v>0</v>
          </cell>
          <cell r="O66">
            <v>0</v>
          </cell>
          <cell r="Q66">
            <v>0</v>
          </cell>
        </row>
        <row r="67">
          <cell r="E67">
            <v>0</v>
          </cell>
          <cell r="G67">
            <v>0</v>
          </cell>
          <cell r="I67">
            <v>0</v>
          </cell>
          <cell r="K67">
            <v>0</v>
          </cell>
          <cell r="M67">
            <v>0</v>
          </cell>
          <cell r="O67">
            <v>0</v>
          </cell>
          <cell r="Q67">
            <v>0</v>
          </cell>
        </row>
        <row r="68">
          <cell r="E68">
            <v>0</v>
          </cell>
          <cell r="G68">
            <v>0</v>
          </cell>
          <cell r="I68">
            <v>0</v>
          </cell>
          <cell r="K68">
            <v>0</v>
          </cell>
          <cell r="M68">
            <v>0</v>
          </cell>
          <cell r="O68">
            <v>0</v>
          </cell>
          <cell r="Q68">
            <v>0</v>
          </cell>
        </row>
        <row r="69">
          <cell r="E69">
            <v>0</v>
          </cell>
          <cell r="G69">
            <v>0</v>
          </cell>
          <cell r="I69">
            <v>0</v>
          </cell>
          <cell r="K69">
            <v>0</v>
          </cell>
          <cell r="M69">
            <v>0</v>
          </cell>
          <cell r="O69">
            <v>0</v>
          </cell>
          <cell r="Q69">
            <v>0</v>
          </cell>
        </row>
        <row r="70">
          <cell r="E70">
            <v>0</v>
          </cell>
          <cell r="G70">
            <v>0</v>
          </cell>
          <cell r="I70">
            <v>0</v>
          </cell>
          <cell r="K70">
            <v>0</v>
          </cell>
          <cell r="M70">
            <v>0</v>
          </cell>
          <cell r="O70">
            <v>0</v>
          </cell>
          <cell r="Q70">
            <v>0</v>
          </cell>
        </row>
        <row r="71">
          <cell r="E71">
            <v>0</v>
          </cell>
          <cell r="G71">
            <v>0</v>
          </cell>
          <cell r="I71">
            <v>0</v>
          </cell>
          <cell r="K71">
            <v>0</v>
          </cell>
          <cell r="M71">
            <v>0</v>
          </cell>
          <cell r="O71">
            <v>35</v>
          </cell>
          <cell r="Q71">
            <v>0</v>
          </cell>
        </row>
        <row r="72">
          <cell r="E72">
            <v>0</v>
          </cell>
          <cell r="G72">
            <v>0</v>
          </cell>
          <cell r="I72">
            <v>0</v>
          </cell>
          <cell r="K72">
            <v>0</v>
          </cell>
          <cell r="M72">
            <v>0</v>
          </cell>
          <cell r="O72">
            <v>0</v>
          </cell>
          <cell r="Q72">
            <v>0</v>
          </cell>
        </row>
        <row r="73">
          <cell r="E73">
            <v>0</v>
          </cell>
          <cell r="G73">
            <v>0</v>
          </cell>
          <cell r="I73">
            <v>0</v>
          </cell>
          <cell r="K73">
            <v>0</v>
          </cell>
          <cell r="M73">
            <v>0</v>
          </cell>
          <cell r="O73">
            <v>0</v>
          </cell>
          <cell r="Q73">
            <v>0</v>
          </cell>
        </row>
        <row r="74">
          <cell r="E74">
            <v>0</v>
          </cell>
          <cell r="G74">
            <v>0</v>
          </cell>
          <cell r="I74">
            <v>0</v>
          </cell>
          <cell r="K74">
            <v>0</v>
          </cell>
          <cell r="M74">
            <v>0</v>
          </cell>
          <cell r="O74">
            <v>59</v>
          </cell>
          <cell r="Q74">
            <v>0</v>
          </cell>
        </row>
        <row r="75">
          <cell r="E75">
            <v>0</v>
          </cell>
          <cell r="G75">
            <v>0</v>
          </cell>
          <cell r="I75">
            <v>0</v>
          </cell>
          <cell r="K75">
            <v>0</v>
          </cell>
          <cell r="M75">
            <v>0</v>
          </cell>
          <cell r="O75">
            <v>0</v>
          </cell>
          <cell r="Q75">
            <v>0</v>
          </cell>
        </row>
        <row r="76">
          <cell r="E76">
            <v>0</v>
          </cell>
          <cell r="G76">
            <v>0</v>
          </cell>
          <cell r="I76">
            <v>0</v>
          </cell>
          <cell r="K76">
            <v>0</v>
          </cell>
          <cell r="M76">
            <v>0</v>
          </cell>
          <cell r="O76">
            <v>0</v>
          </cell>
          <cell r="Q76">
            <v>0</v>
          </cell>
        </row>
        <row r="77">
          <cell r="E77">
            <v>0</v>
          </cell>
          <cell r="G77">
            <v>0</v>
          </cell>
          <cell r="I77">
            <v>0</v>
          </cell>
          <cell r="K77">
            <v>0</v>
          </cell>
          <cell r="M77">
            <v>0</v>
          </cell>
          <cell r="O77">
            <v>0</v>
          </cell>
          <cell r="Q77">
            <v>0</v>
          </cell>
        </row>
      </sheetData>
      <sheetData sheetId="4">
        <row r="23">
          <cell r="J23">
            <v>754</v>
          </cell>
          <cell r="O23">
            <v>1165</v>
          </cell>
        </row>
        <row r="24">
          <cell r="O24">
            <v>1</v>
          </cell>
        </row>
        <row r="26">
          <cell r="J26">
            <v>51413</v>
          </cell>
          <cell r="O26">
            <v>38297</v>
          </cell>
        </row>
        <row r="29">
          <cell r="J29">
            <v>293</v>
          </cell>
          <cell r="O29">
            <v>250</v>
          </cell>
        </row>
        <row r="30">
          <cell r="J30">
            <v>397</v>
          </cell>
          <cell r="O30">
            <v>395</v>
          </cell>
        </row>
        <row r="31">
          <cell r="J31">
            <v>473</v>
          </cell>
          <cell r="O31">
            <v>528</v>
          </cell>
        </row>
        <row r="32">
          <cell r="J32">
            <v>50832</v>
          </cell>
          <cell r="O32">
            <v>37920</v>
          </cell>
        </row>
        <row r="38">
          <cell r="J38">
            <v>200</v>
          </cell>
        </row>
        <row r="39">
          <cell r="J39">
            <v>17</v>
          </cell>
          <cell r="O39">
            <v>8</v>
          </cell>
        </row>
        <row r="40">
          <cell r="J40">
            <v>42</v>
          </cell>
        </row>
        <row r="45">
          <cell r="J45">
            <v>220</v>
          </cell>
          <cell r="O45">
            <v>0</v>
          </cell>
        </row>
        <row r="52">
          <cell r="O52">
            <v>440</v>
          </cell>
        </row>
        <row r="55">
          <cell r="J55">
            <v>3</v>
          </cell>
          <cell r="O55">
            <v>7</v>
          </cell>
        </row>
        <row r="58">
          <cell r="O58">
            <v>440</v>
          </cell>
        </row>
        <row r="59">
          <cell r="J59">
            <v>31</v>
          </cell>
          <cell r="O59">
            <v>100</v>
          </cell>
        </row>
        <row r="62">
          <cell r="J62">
            <v>5</v>
          </cell>
          <cell r="O62">
            <v>5</v>
          </cell>
        </row>
        <row r="65">
          <cell r="J65">
            <v>300</v>
          </cell>
          <cell r="O65">
            <v>20</v>
          </cell>
        </row>
        <row r="67">
          <cell r="J67">
            <v>-2</v>
          </cell>
          <cell r="O67">
            <v>2</v>
          </cell>
        </row>
      </sheetData>
      <sheetData sheetId="5">
        <row r="20">
          <cell r="J20">
            <v>0</v>
          </cell>
          <cell r="O20">
            <v>0</v>
          </cell>
        </row>
        <row r="23">
          <cell r="J23">
            <v>0</v>
          </cell>
          <cell r="O23">
            <v>0</v>
          </cell>
        </row>
        <row r="24">
          <cell r="J24">
            <v>0</v>
          </cell>
          <cell r="O24">
            <v>0</v>
          </cell>
        </row>
        <row r="25">
          <cell r="J25">
            <v>0</v>
          </cell>
          <cell r="O25">
            <v>0</v>
          </cell>
        </row>
        <row r="26">
          <cell r="J26">
            <v>0</v>
          </cell>
          <cell r="O26">
            <v>0</v>
          </cell>
        </row>
        <row r="27">
          <cell r="J27">
            <v>0</v>
          </cell>
          <cell r="O27">
            <v>0</v>
          </cell>
        </row>
        <row r="32">
          <cell r="J32">
            <v>0</v>
          </cell>
          <cell r="O32">
            <v>0</v>
          </cell>
        </row>
        <row r="33">
          <cell r="J33">
            <v>0</v>
          </cell>
          <cell r="O33">
            <v>0</v>
          </cell>
        </row>
        <row r="34">
          <cell r="J34">
            <v>0</v>
          </cell>
          <cell r="O34">
            <v>0</v>
          </cell>
        </row>
        <row r="37">
          <cell r="J37">
            <v>0</v>
          </cell>
          <cell r="O37">
            <v>0</v>
          </cell>
        </row>
        <row r="38">
          <cell r="J38">
            <v>0</v>
          </cell>
          <cell r="O38">
            <v>0</v>
          </cell>
        </row>
        <row r="39">
          <cell r="J39">
            <v>0</v>
          </cell>
          <cell r="O39">
            <v>0</v>
          </cell>
        </row>
        <row r="40">
          <cell r="J40">
            <v>0</v>
          </cell>
          <cell r="O40">
            <v>0</v>
          </cell>
        </row>
        <row r="41">
          <cell r="J41">
            <v>0</v>
          </cell>
          <cell r="O41">
            <v>0</v>
          </cell>
        </row>
        <row r="42">
          <cell r="J42">
            <v>0</v>
          </cell>
          <cell r="O42">
            <v>0</v>
          </cell>
        </row>
        <row r="43">
          <cell r="J43">
            <v>0</v>
          </cell>
          <cell r="O43">
            <v>0</v>
          </cell>
        </row>
      </sheetData>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
      <sheetName val="приложение 2"/>
      <sheetName val="приложение 3"/>
      <sheetName val="приложение 4"/>
      <sheetName val="приложение 5"/>
      <sheetName val="АнализФинСост-1"/>
      <sheetName val="АнализФинСост-2"/>
      <sheetName val="Приложение"/>
    </sheetNames>
    <sheetDataSet>
      <sheetData sheetId="0"/>
      <sheetData sheetId="1"/>
      <sheetData sheetId="2" refreshError="1"/>
      <sheetData sheetId="3" refreshError="1"/>
      <sheetData sheetId="4" refreshError="1"/>
      <sheetData sheetId="5" refreshError="1"/>
      <sheetData sheetId="6" refreshError="1"/>
      <sheetData sheetId="7">
        <row r="1">
          <cell r="A1">
            <v>1</v>
          </cell>
          <cell r="B1" t="str">
            <v>Сельское хозяйство, охота и лесное хозяйство, 011–015</v>
          </cell>
          <cell r="C1">
            <v>1.5</v>
          </cell>
          <cell r="D1">
            <v>0.2</v>
          </cell>
        </row>
        <row r="2">
          <cell r="A2">
            <v>2</v>
          </cell>
          <cell r="B2" t="str">
            <v>Сельское хозяйство, охота и лесное хозяйство, 020</v>
          </cell>
          <cell r="C2">
            <v>1.5</v>
          </cell>
          <cell r="D2">
            <v>0.2</v>
          </cell>
        </row>
        <row r="3">
          <cell r="A3">
            <v>3</v>
          </cell>
          <cell r="B3" t="str">
            <v>Рыболовство, рыбоводство, 050</v>
          </cell>
          <cell r="C3">
            <v>1.5</v>
          </cell>
          <cell r="D3">
            <v>0.2</v>
          </cell>
        </row>
        <row r="4">
          <cell r="A4">
            <v>4</v>
          </cell>
          <cell r="B4" t="str">
            <v>Горнодобывающая промышленность, 101-141, 143-145</v>
          </cell>
          <cell r="C4">
            <v>1.7</v>
          </cell>
          <cell r="D4">
            <v>0.3</v>
          </cell>
        </row>
        <row r="5">
          <cell r="A5">
            <v>5</v>
          </cell>
          <cell r="B5" t="str">
            <v>Горнодобывающая промышленность, 142</v>
          </cell>
          <cell r="C5">
            <v>1.2</v>
          </cell>
          <cell r="D5">
            <v>0.15</v>
          </cell>
        </row>
        <row r="6">
          <cell r="A6">
            <v>6</v>
          </cell>
          <cell r="B6" t="str">
            <v>Обрабатывающая промышленность, 151, 154–158</v>
          </cell>
          <cell r="C6">
            <v>1.3</v>
          </cell>
          <cell r="D6">
            <v>0.2</v>
          </cell>
        </row>
        <row r="7">
          <cell r="A7">
            <v>7</v>
          </cell>
          <cell r="B7" t="str">
            <v>Обрабатывающая промышленность, 152–153, 159–160</v>
          </cell>
          <cell r="C7">
            <v>1.7</v>
          </cell>
          <cell r="D7">
            <v>0.3</v>
          </cell>
        </row>
        <row r="8">
          <cell r="A8">
            <v>8</v>
          </cell>
          <cell r="B8" t="str">
            <v>Обрабатывающая промышленность, 171–193</v>
          </cell>
          <cell r="C8">
            <v>1.3</v>
          </cell>
          <cell r="D8">
            <v>0.2</v>
          </cell>
        </row>
        <row r="9">
          <cell r="A9">
            <v>9</v>
          </cell>
          <cell r="B9" t="str">
            <v>Обрабатывающая промышленность, 201–212</v>
          </cell>
          <cell r="C9">
            <v>1.7</v>
          </cell>
          <cell r="D9">
            <v>0.3</v>
          </cell>
        </row>
        <row r="10">
          <cell r="A10">
            <v>10</v>
          </cell>
          <cell r="B10" t="str">
            <v>Обрабатывающая промышленность, 221</v>
          </cell>
          <cell r="C10">
            <v>1.1000000000000001</v>
          </cell>
          <cell r="D10">
            <v>0.15</v>
          </cell>
        </row>
        <row r="11">
          <cell r="A11">
            <v>11</v>
          </cell>
          <cell r="B11" t="str">
            <v>Обрабатывающая промышленность, 222–223</v>
          </cell>
          <cell r="C11">
            <v>1.7</v>
          </cell>
          <cell r="D11">
            <v>0.3</v>
          </cell>
        </row>
        <row r="12">
          <cell r="A12">
            <v>12</v>
          </cell>
          <cell r="B12" t="str">
            <v>Обрабатывающая промышленность, 231–252</v>
          </cell>
          <cell r="C12">
            <v>1.4</v>
          </cell>
          <cell r="D12">
            <v>0.2</v>
          </cell>
        </row>
        <row r="13">
          <cell r="A13">
            <v>13</v>
          </cell>
          <cell r="B13" t="str">
            <v>Обрабатывающая промышленность, 261–268</v>
          </cell>
          <cell r="C13">
            <v>1.2</v>
          </cell>
          <cell r="D13">
            <v>0.15</v>
          </cell>
        </row>
        <row r="14">
          <cell r="A14">
            <v>14</v>
          </cell>
          <cell r="B14" t="str">
            <v>Обрабатывающая промышленность, 271–275</v>
          </cell>
          <cell r="C14">
            <v>1.3</v>
          </cell>
          <cell r="D14">
            <v>0.2</v>
          </cell>
        </row>
        <row r="15">
          <cell r="A15">
            <v>15</v>
          </cell>
          <cell r="B15" t="str">
            <v>Обрабатывающая промышленность, 281</v>
          </cell>
          <cell r="C15">
            <v>1.2</v>
          </cell>
          <cell r="D15">
            <v>0.15</v>
          </cell>
        </row>
        <row r="16">
          <cell r="A16">
            <v>16</v>
          </cell>
          <cell r="B16" t="str">
            <v>Обрабатывающая промышленность, 282–287</v>
          </cell>
          <cell r="C16">
            <v>1.3</v>
          </cell>
          <cell r="D16">
            <v>0.2</v>
          </cell>
        </row>
        <row r="17">
          <cell r="A17">
            <v>17</v>
          </cell>
          <cell r="B17" t="str">
            <v>Обрабатывающая промышленность, 291–292, 294–297</v>
          </cell>
          <cell r="C17">
            <v>1.3</v>
          </cell>
          <cell r="D17">
            <v>0.2</v>
          </cell>
        </row>
        <row r="18">
          <cell r="A18">
            <v>18</v>
          </cell>
          <cell r="B18" t="str">
            <v>Обрабатывающая промышленность, 293</v>
          </cell>
          <cell r="C18">
            <v>1.6</v>
          </cell>
          <cell r="D18">
            <v>0.1</v>
          </cell>
        </row>
        <row r="19">
          <cell r="A19">
            <v>19</v>
          </cell>
          <cell r="B19" t="str">
            <v>Обрабатывающая промышленность, 300–355</v>
          </cell>
          <cell r="C19">
            <v>1.3</v>
          </cell>
          <cell r="D19">
            <v>0.2</v>
          </cell>
        </row>
        <row r="20">
          <cell r="A20">
            <v>20</v>
          </cell>
          <cell r="B20" t="str">
            <v>Обрабатывающая промышленность, 361–372</v>
          </cell>
          <cell r="C20">
            <v>1.7</v>
          </cell>
          <cell r="D20">
            <v>0.3</v>
          </cell>
        </row>
        <row r="21">
          <cell r="A21">
            <v>21</v>
          </cell>
          <cell r="B21" t="str">
            <v>Производство и распределение электроэнергии, газа и воды, 401</v>
          </cell>
          <cell r="C21">
            <v>1.1000000000000001</v>
          </cell>
          <cell r="D21">
            <v>0.25</v>
          </cell>
        </row>
        <row r="22">
          <cell r="A22">
            <v>22</v>
          </cell>
          <cell r="B22" t="str">
            <v>Производство и распределение электроэнергии, газа и воды, 402</v>
          </cell>
          <cell r="C22">
            <v>1.01</v>
          </cell>
          <cell r="D22">
            <v>0.3</v>
          </cell>
        </row>
        <row r="23">
          <cell r="A23">
            <v>23</v>
          </cell>
          <cell r="B23" t="str">
            <v>Производство и распределение электроэнергии, газа и воды, 403</v>
          </cell>
          <cell r="C23">
            <v>1.1000000000000001</v>
          </cell>
          <cell r="D23">
            <v>0.1</v>
          </cell>
        </row>
        <row r="24">
          <cell r="A24">
            <v>24</v>
          </cell>
          <cell r="B24" t="str">
            <v>Производство и распределение электроэнергии, газа и воды, 410</v>
          </cell>
          <cell r="C24">
            <v>1.1000000000000001</v>
          </cell>
          <cell r="D24">
            <v>0.1</v>
          </cell>
        </row>
        <row r="25">
          <cell r="A25">
            <v>25</v>
          </cell>
          <cell r="B25" t="str">
            <v>Строительство, 451–455</v>
          </cell>
          <cell r="C25">
            <v>1.2</v>
          </cell>
          <cell r="D25">
            <v>0.15</v>
          </cell>
        </row>
        <row r="26">
          <cell r="A26">
            <v>26</v>
          </cell>
          <cell r="B26" t="str">
            <v>Торговля, ремонт автомобилей, бытовых изделий и предметов личного пользования, 501–519, 521–527</v>
          </cell>
          <cell r="C26">
            <v>1</v>
          </cell>
          <cell r="D26">
            <v>0.1</v>
          </cell>
        </row>
        <row r="27">
          <cell r="A27">
            <v>27</v>
          </cell>
          <cell r="B27" t="str">
            <v>Гостиницы и рестораны, 551–552</v>
          </cell>
          <cell r="C27">
            <v>1.1000000000000001</v>
          </cell>
          <cell r="D27">
            <v>0.1</v>
          </cell>
        </row>
        <row r="28">
          <cell r="A28">
            <v>28</v>
          </cell>
          <cell r="B28" t="str">
            <v>Гостиницы и рестораны, 553–555</v>
          </cell>
          <cell r="C28">
            <v>1</v>
          </cell>
          <cell r="D28">
            <v>0.1</v>
          </cell>
        </row>
        <row r="29">
          <cell r="A29">
            <v>29</v>
          </cell>
          <cell r="B29" t="str">
            <v>Транспорт и связь, 601–634</v>
          </cell>
          <cell r="C29">
            <v>1.1499999999999999</v>
          </cell>
          <cell r="D29">
            <v>0.15</v>
          </cell>
        </row>
        <row r="30">
          <cell r="A30">
            <v>30</v>
          </cell>
          <cell r="B30" t="str">
            <v>Транспорт и связь, 641</v>
          </cell>
          <cell r="C30">
            <v>1</v>
          </cell>
          <cell r="D30">
            <v>0.05</v>
          </cell>
        </row>
        <row r="31">
          <cell r="A31">
            <v>31</v>
          </cell>
          <cell r="B31" t="str">
            <v>Транспорт и связь, 642</v>
          </cell>
          <cell r="C31">
            <v>1.1000000000000001</v>
          </cell>
          <cell r="D31">
            <v>0.15</v>
          </cell>
        </row>
        <row r="32">
          <cell r="A32">
            <v>32</v>
          </cell>
          <cell r="B32" t="str">
            <v>Операции с недвижимым имуществом, аренда и предоставление услуг потребителям, 701–703</v>
          </cell>
          <cell r="C32">
            <v>1.1000000000000001</v>
          </cell>
          <cell r="D32">
            <v>0.1</v>
          </cell>
        </row>
        <row r="33">
          <cell r="A33">
            <v>33</v>
          </cell>
          <cell r="B33" t="str">
            <v>Операции с недвижимым имуществом, аренда и предоставление услуг потребителям, 711–714</v>
          </cell>
          <cell r="C33">
            <v>1.1000000000000001</v>
          </cell>
          <cell r="D33">
            <v>0.15</v>
          </cell>
        </row>
        <row r="34">
          <cell r="A34">
            <v>34</v>
          </cell>
          <cell r="B34" t="str">
            <v>Операции с недвижимым имуществом, аренда и предоставление услуг потребителям, 721–726</v>
          </cell>
          <cell r="C34">
            <v>1.3</v>
          </cell>
          <cell r="D34">
            <v>0.2</v>
          </cell>
        </row>
        <row r="35">
          <cell r="A35">
            <v>35</v>
          </cell>
          <cell r="B35" t="str">
            <v>Операции с недвижимым имуществом, аренда и предоставление услуг потребителям, 731–732</v>
          </cell>
          <cell r="C35">
            <v>1.1499999999999999</v>
          </cell>
          <cell r="D35">
            <v>0.2</v>
          </cell>
        </row>
        <row r="36">
          <cell r="A36">
            <v>36</v>
          </cell>
          <cell r="B36" t="str">
            <v>Операции с недвижимым имуществом, аренда и предоставление услуг потребителям, 741–742</v>
          </cell>
          <cell r="C36">
            <v>1</v>
          </cell>
          <cell r="D36">
            <v>0.05</v>
          </cell>
        </row>
        <row r="37">
          <cell r="A37">
            <v>37</v>
          </cell>
          <cell r="B37" t="str">
            <v xml:space="preserve"> Операции с недвижимым имуществом, аренда и предоставление услуг потребителям, 743–748</v>
          </cell>
          <cell r="C37">
            <v>1.2</v>
          </cell>
          <cell r="D37">
            <v>0.15</v>
          </cell>
        </row>
        <row r="38">
          <cell r="A38">
            <v>38</v>
          </cell>
          <cell r="B38" t="str">
            <v>Предоставление коммунальных, социальных и персональных услуг, 900, 911–921</v>
          </cell>
          <cell r="C38">
            <v>1.1000000000000001</v>
          </cell>
          <cell r="D38">
            <v>0.1</v>
          </cell>
        </row>
        <row r="39">
          <cell r="A39">
            <v>39</v>
          </cell>
          <cell r="B39" t="str">
            <v>Предоставление коммунальных, социальных и персональных услуг, 922</v>
          </cell>
          <cell r="C39">
            <v>1.3</v>
          </cell>
          <cell r="D39">
            <v>0.2</v>
          </cell>
        </row>
        <row r="40">
          <cell r="A40">
            <v>40</v>
          </cell>
          <cell r="B40" t="str">
            <v>Предоставление коммунальных, социальных и персональных услуг, 923–927, 930</v>
          </cell>
          <cell r="C40">
            <v>1.1000000000000001</v>
          </cell>
          <cell r="D40">
            <v>0.1</v>
          </cell>
        </row>
        <row r="41">
          <cell r="A41">
            <v>41</v>
          </cell>
          <cell r="B41" t="str">
            <v>Прочие виды экономической деятельности </v>
          </cell>
          <cell r="C41">
            <v>1.5</v>
          </cell>
          <cell r="D41">
            <v>0.2</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ction2004@tut.b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4"/>
  <sheetViews>
    <sheetView view="pageBreakPreview" zoomScaleNormal="100" zoomScaleSheetLayoutView="100" workbookViewId="0">
      <selection activeCell="E19" sqref="E19:G19"/>
    </sheetView>
  </sheetViews>
  <sheetFormatPr defaultRowHeight="12.75" x14ac:dyDescent="0.2"/>
  <cols>
    <col min="1" max="1" width="37.42578125" customWidth="1"/>
    <col min="2" max="2" width="6.140625" customWidth="1"/>
    <col min="3" max="3" width="8.28515625" customWidth="1"/>
    <col min="4" max="4" width="8.42578125" customWidth="1"/>
    <col min="5" max="5" width="10" customWidth="1"/>
    <col min="6" max="6" width="9.7109375" customWidth="1"/>
    <col min="7" max="7" width="7.7109375" customWidth="1"/>
    <col min="9" max="9" width="9.7109375" customWidth="1"/>
  </cols>
  <sheetData>
    <row r="1" spans="1:9" ht="12.75" customHeight="1" x14ac:dyDescent="0.2">
      <c r="A1" s="58"/>
      <c r="B1" s="58"/>
      <c r="C1" s="58"/>
      <c r="D1" s="58"/>
      <c r="E1" s="58"/>
      <c r="F1" s="58"/>
      <c r="G1" s="33"/>
      <c r="H1" s="58"/>
      <c r="I1" s="33"/>
    </row>
    <row r="2" spans="1:9" ht="12.75" customHeight="1" x14ac:dyDescent="0.2">
      <c r="A2" s="58"/>
      <c r="B2" s="58"/>
      <c r="C2" s="58"/>
      <c r="D2" s="58"/>
      <c r="E2" s="58"/>
      <c r="F2" s="58"/>
      <c r="G2" s="84" t="s">
        <v>186</v>
      </c>
      <c r="H2" s="84"/>
      <c r="I2" s="84"/>
    </row>
    <row r="3" spans="1:9" ht="12.75" customHeight="1" x14ac:dyDescent="0.2">
      <c r="A3" s="58"/>
      <c r="B3" s="58"/>
      <c r="C3" s="58"/>
      <c r="D3" s="58"/>
      <c r="E3" s="58"/>
      <c r="F3" s="58"/>
      <c r="G3" s="84"/>
      <c r="H3" s="84"/>
      <c r="I3" s="84"/>
    </row>
    <row r="4" spans="1:9" ht="12.75" customHeight="1" x14ac:dyDescent="0.2">
      <c r="A4" s="58"/>
      <c r="B4" s="58"/>
      <c r="C4" s="58"/>
      <c r="D4" s="58"/>
      <c r="E4" s="58"/>
      <c r="F4" s="58"/>
      <c r="G4" s="84"/>
      <c r="H4" s="84"/>
      <c r="I4" s="84"/>
    </row>
    <row r="5" spans="1:9" ht="12.75" customHeight="1" x14ac:dyDescent="0.2">
      <c r="A5" s="58"/>
      <c r="B5" s="58"/>
      <c r="C5" s="58"/>
      <c r="D5" s="58"/>
      <c r="E5" s="58"/>
      <c r="F5" s="58"/>
      <c r="G5" s="84"/>
      <c r="H5" s="84"/>
      <c r="I5" s="84"/>
    </row>
    <row r="6" spans="1:9" ht="15.75" customHeight="1" x14ac:dyDescent="0.25">
      <c r="A6" s="58"/>
      <c r="B6" s="58"/>
      <c r="C6" s="58"/>
      <c r="D6" s="58"/>
      <c r="E6" s="58"/>
      <c r="F6" s="58"/>
      <c r="G6" s="58"/>
      <c r="H6" s="58"/>
      <c r="I6" s="9"/>
    </row>
    <row r="7" spans="1:9" ht="18.75" customHeight="1" x14ac:dyDescent="0.3">
      <c r="A7" s="58"/>
      <c r="B7" s="58"/>
      <c r="C7" s="58"/>
      <c r="D7" s="58"/>
      <c r="E7" s="58"/>
      <c r="F7" s="58"/>
      <c r="G7" s="59" t="s">
        <v>153</v>
      </c>
      <c r="H7" s="58"/>
      <c r="I7" s="9"/>
    </row>
    <row r="8" spans="1:9" ht="15.75" customHeight="1" x14ac:dyDescent="0.25">
      <c r="A8" s="58"/>
      <c r="B8" s="58"/>
      <c r="C8" s="58"/>
      <c r="D8" s="58"/>
      <c r="E8" s="58"/>
      <c r="F8" s="58"/>
      <c r="G8" s="58"/>
      <c r="H8" s="58"/>
      <c r="I8" s="9"/>
    </row>
    <row r="9" spans="1:9" ht="15.75" customHeight="1" x14ac:dyDescent="0.25">
      <c r="A9" s="21" t="s">
        <v>60</v>
      </c>
      <c r="B9" s="33"/>
      <c r="C9" s="33"/>
      <c r="D9" s="83">
        <v>101325856</v>
      </c>
      <c r="E9" s="58"/>
      <c r="F9" s="58"/>
      <c r="G9" s="85" t="s">
        <v>187</v>
      </c>
      <c r="H9" s="85"/>
      <c r="I9" s="85"/>
    </row>
    <row r="10" spans="1:9" ht="12.75" customHeight="1" x14ac:dyDescent="0.2">
      <c r="A10" s="58"/>
      <c r="B10" s="58"/>
      <c r="C10" s="58"/>
      <c r="D10" s="58"/>
      <c r="E10" s="58"/>
      <c r="F10" s="58"/>
      <c r="G10" s="85"/>
      <c r="H10" s="85"/>
      <c r="I10" s="85"/>
    </row>
    <row r="11" spans="1:9" ht="12.75" customHeight="1" x14ac:dyDescent="0.2">
      <c r="A11" s="33"/>
      <c r="B11" s="33"/>
      <c r="C11" s="58"/>
      <c r="D11" s="33"/>
      <c r="E11" s="58"/>
      <c r="F11" s="58"/>
      <c r="G11" s="85"/>
      <c r="H11" s="85"/>
      <c r="I11" s="85"/>
    </row>
    <row r="12" spans="1:9" ht="15" customHeight="1" x14ac:dyDescent="0.25">
      <c r="A12" s="21" t="s">
        <v>61</v>
      </c>
      <c r="B12" s="58"/>
      <c r="C12" s="58"/>
      <c r="D12" s="33"/>
      <c r="E12" s="58"/>
      <c r="F12" s="58"/>
      <c r="G12" s="85"/>
      <c r="H12" s="85"/>
      <c r="I12" s="85"/>
    </row>
    <row r="13" spans="1:9" ht="15.75" customHeight="1" x14ac:dyDescent="0.2">
      <c r="A13" s="86" t="s">
        <v>175</v>
      </c>
      <c r="B13" s="87"/>
      <c r="C13" s="87"/>
      <c r="D13" s="87"/>
      <c r="E13" s="88"/>
      <c r="F13" s="58"/>
      <c r="G13" s="85"/>
      <c r="H13" s="85"/>
      <c r="I13" s="85"/>
    </row>
    <row r="14" spans="1:9" ht="30" customHeight="1" x14ac:dyDescent="0.25">
      <c r="A14" s="89" t="s">
        <v>172</v>
      </c>
      <c r="B14" s="89"/>
      <c r="C14" s="89"/>
      <c r="D14" s="89"/>
      <c r="E14" s="89"/>
      <c r="F14" s="58"/>
      <c r="G14" s="85"/>
      <c r="H14" s="85"/>
      <c r="I14" s="85"/>
    </row>
    <row r="15" spans="1:9" ht="63" customHeight="1" x14ac:dyDescent="0.2">
      <c r="A15" s="90" t="s">
        <v>195</v>
      </c>
      <c r="B15" s="91"/>
      <c r="C15" s="91"/>
      <c r="D15" s="91"/>
      <c r="E15" s="92"/>
      <c r="F15" s="58"/>
      <c r="G15" s="33"/>
      <c r="H15" s="60"/>
      <c r="I15" s="60"/>
    </row>
    <row r="16" spans="1:9" ht="15.75" customHeight="1" x14ac:dyDescent="0.2">
      <c r="A16" s="33" t="s">
        <v>188</v>
      </c>
      <c r="B16" s="33"/>
      <c r="C16" s="90" t="s">
        <v>176</v>
      </c>
      <c r="D16" s="91"/>
      <c r="E16" s="91"/>
      <c r="F16" s="33"/>
      <c r="G16" s="33"/>
      <c r="H16" s="33"/>
      <c r="I16" s="33"/>
    </row>
    <row r="17" spans="1:9" ht="19.5" customHeight="1" x14ac:dyDescent="0.2">
      <c r="A17" s="98" t="s">
        <v>56</v>
      </c>
      <c r="B17" s="98"/>
      <c r="C17" s="98"/>
      <c r="D17" s="98"/>
      <c r="E17" s="98"/>
      <c r="F17" s="98"/>
      <c r="G17" s="98"/>
      <c r="H17" s="98"/>
      <c r="I17" s="98"/>
    </row>
    <row r="18" spans="1:9" ht="19.5" customHeight="1" x14ac:dyDescent="0.2">
      <c r="A18" s="98" t="s">
        <v>62</v>
      </c>
      <c r="B18" s="98"/>
      <c r="C18" s="98"/>
      <c r="D18" s="98"/>
      <c r="E18" s="98"/>
      <c r="F18" s="98"/>
      <c r="G18" s="98"/>
      <c r="H18" s="98"/>
      <c r="I18" s="98"/>
    </row>
    <row r="19" spans="1:9" ht="19.5" customHeight="1" x14ac:dyDescent="0.2">
      <c r="A19" s="33"/>
      <c r="B19" s="98" t="s">
        <v>84</v>
      </c>
      <c r="C19" s="98"/>
      <c r="D19" s="99"/>
      <c r="E19" s="100">
        <v>43831</v>
      </c>
      <c r="F19" s="101"/>
      <c r="G19" s="102"/>
      <c r="H19" s="33"/>
      <c r="I19" s="33"/>
    </row>
    <row r="20" spans="1:9" ht="12.75" customHeight="1" x14ac:dyDescent="0.2">
      <c r="A20" s="33"/>
      <c r="B20" s="33"/>
      <c r="C20" s="33"/>
      <c r="D20" s="33"/>
      <c r="E20" s="33"/>
      <c r="F20" s="33"/>
      <c r="G20" s="33"/>
      <c r="H20" s="33"/>
      <c r="I20" s="33"/>
    </row>
    <row r="21" spans="1:9" ht="15.75" customHeight="1" x14ac:dyDescent="0.2">
      <c r="A21" s="103" t="s">
        <v>37</v>
      </c>
      <c r="B21" s="103"/>
      <c r="C21" s="103"/>
      <c r="D21" s="103"/>
      <c r="E21" s="103"/>
      <c r="F21" s="103"/>
      <c r="G21" s="103"/>
      <c r="H21" s="103"/>
      <c r="I21" s="103"/>
    </row>
    <row r="22" spans="1:9" ht="15.75" customHeight="1" x14ac:dyDescent="0.2">
      <c r="A22" s="103" t="s">
        <v>38</v>
      </c>
      <c r="B22" s="103"/>
      <c r="C22" s="103"/>
      <c r="D22" s="103"/>
      <c r="E22" s="103"/>
      <c r="F22" s="103"/>
      <c r="G22" s="103"/>
      <c r="H22" s="103"/>
      <c r="I22" s="103"/>
    </row>
    <row r="23" spans="1:9" ht="12.75" customHeight="1" x14ac:dyDescent="0.2">
      <c r="A23" s="33"/>
      <c r="B23" s="33"/>
      <c r="C23" s="33"/>
      <c r="D23" s="33"/>
      <c r="E23" s="33"/>
      <c r="F23" s="33"/>
      <c r="G23" s="33"/>
      <c r="H23" s="33"/>
      <c r="I23" s="33"/>
    </row>
    <row r="24" spans="1:9" ht="12.75" customHeight="1" x14ac:dyDescent="0.2">
      <c r="A24" s="95" t="s">
        <v>0</v>
      </c>
      <c r="B24" s="95" t="s">
        <v>35</v>
      </c>
      <c r="C24" s="95" t="s">
        <v>74</v>
      </c>
      <c r="D24" s="104" t="s">
        <v>75</v>
      </c>
      <c r="E24" s="105"/>
      <c r="F24" s="106"/>
      <c r="G24" s="104" t="s">
        <v>1</v>
      </c>
      <c r="H24" s="105"/>
      <c r="I24" s="106"/>
    </row>
    <row r="25" spans="1:9" ht="12.75" customHeight="1" x14ac:dyDescent="0.2">
      <c r="A25" s="96"/>
      <c r="B25" s="96"/>
      <c r="C25" s="96"/>
      <c r="D25" s="107"/>
      <c r="E25" s="108"/>
      <c r="F25" s="109"/>
      <c r="G25" s="107"/>
      <c r="H25" s="108"/>
      <c r="I25" s="109"/>
    </row>
    <row r="26" spans="1:9" ht="12.75" customHeight="1" x14ac:dyDescent="0.2">
      <c r="A26" s="96"/>
      <c r="B26" s="96"/>
      <c r="C26" s="96"/>
      <c r="D26" s="93" t="s">
        <v>2</v>
      </c>
      <c r="E26" s="94"/>
      <c r="F26" s="95" t="s">
        <v>148</v>
      </c>
      <c r="G26" s="93" t="s">
        <v>2</v>
      </c>
      <c r="H26" s="94"/>
      <c r="I26" s="95" t="s">
        <v>148</v>
      </c>
    </row>
    <row r="27" spans="1:9" ht="12.75" customHeight="1" x14ac:dyDescent="0.2">
      <c r="A27" s="96"/>
      <c r="B27" s="96"/>
      <c r="C27" s="96"/>
      <c r="D27" s="95" t="s">
        <v>76</v>
      </c>
      <c r="E27" s="95" t="s">
        <v>77</v>
      </c>
      <c r="F27" s="96"/>
      <c r="G27" s="95" t="s">
        <v>76</v>
      </c>
      <c r="H27" s="95" t="s">
        <v>77</v>
      </c>
      <c r="I27" s="96"/>
    </row>
    <row r="28" spans="1:9" ht="12.75" customHeight="1" x14ac:dyDescent="0.2">
      <c r="A28" s="96"/>
      <c r="B28" s="96"/>
      <c r="C28" s="96"/>
      <c r="D28" s="96"/>
      <c r="E28" s="96"/>
      <c r="F28" s="96"/>
      <c r="G28" s="96"/>
      <c r="H28" s="96"/>
      <c r="I28" s="96"/>
    </row>
    <row r="29" spans="1:9" ht="12.75" customHeight="1" x14ac:dyDescent="0.2">
      <c r="A29" s="97"/>
      <c r="B29" s="97"/>
      <c r="C29" s="97"/>
      <c r="D29" s="97"/>
      <c r="E29" s="97"/>
      <c r="F29" s="97"/>
      <c r="G29" s="97"/>
      <c r="H29" s="97"/>
      <c r="I29" s="97"/>
    </row>
    <row r="30" spans="1:9" ht="12.75" customHeight="1" x14ac:dyDescent="0.2">
      <c r="A30" s="49">
        <v>1</v>
      </c>
      <c r="B30" s="49">
        <v>2</v>
      </c>
      <c r="C30" s="49">
        <v>3</v>
      </c>
      <c r="D30" s="49">
        <v>4</v>
      </c>
      <c r="E30" s="49">
        <v>5</v>
      </c>
      <c r="F30" s="49">
        <v>6</v>
      </c>
      <c r="G30" s="49">
        <v>7</v>
      </c>
      <c r="H30" s="49">
        <v>8</v>
      </c>
      <c r="I30" s="49">
        <v>9</v>
      </c>
    </row>
    <row r="31" spans="1:9" ht="38.25" customHeight="1" x14ac:dyDescent="0.2">
      <c r="A31" s="50" t="s">
        <v>179</v>
      </c>
      <c r="B31" s="51" t="s">
        <v>22</v>
      </c>
      <c r="C31" s="51"/>
      <c r="D31" s="61">
        <v>0</v>
      </c>
      <c r="E31" s="61">
        <v>0</v>
      </c>
      <c r="F31" s="62">
        <v>0</v>
      </c>
      <c r="G31" s="61">
        <v>0</v>
      </c>
      <c r="H31" s="61">
        <v>0</v>
      </c>
      <c r="I31" s="63">
        <v>0</v>
      </c>
    </row>
    <row r="32" spans="1:9" ht="12.75" customHeight="1" x14ac:dyDescent="0.2">
      <c r="A32" s="52" t="s">
        <v>3</v>
      </c>
      <c r="B32" s="53"/>
      <c r="C32" s="54" t="s">
        <v>78</v>
      </c>
      <c r="D32" s="64"/>
      <c r="E32" s="64"/>
      <c r="F32" s="65"/>
      <c r="G32" s="64"/>
      <c r="H32" s="64"/>
      <c r="I32" s="66"/>
    </row>
    <row r="33" spans="1:9" ht="12.75" customHeight="1" x14ac:dyDescent="0.2">
      <c r="A33" s="52" t="s">
        <v>4</v>
      </c>
      <c r="B33" s="53"/>
      <c r="C33" s="54" t="s">
        <v>79</v>
      </c>
      <c r="D33" s="64"/>
      <c r="E33" s="64"/>
      <c r="F33" s="65"/>
      <c r="G33" s="64"/>
      <c r="H33" s="64"/>
      <c r="I33" s="66"/>
    </row>
    <row r="34" spans="1:9" ht="12.75" customHeight="1" x14ac:dyDescent="0.2">
      <c r="A34" s="52" t="s">
        <v>93</v>
      </c>
      <c r="B34" s="53"/>
      <c r="C34" s="54" t="s">
        <v>23</v>
      </c>
      <c r="D34" s="61"/>
      <c r="E34" s="61"/>
      <c r="F34" s="62"/>
      <c r="G34" s="61"/>
      <c r="H34" s="61"/>
      <c r="I34" s="63"/>
    </row>
    <row r="35" spans="1:9" ht="12.75" customHeight="1" x14ac:dyDescent="0.2">
      <c r="A35" s="55" t="s">
        <v>5</v>
      </c>
      <c r="B35" s="56" t="s">
        <v>80</v>
      </c>
      <c r="C35" s="56"/>
      <c r="D35" s="64">
        <v>0</v>
      </c>
      <c r="E35" s="64">
        <v>0</v>
      </c>
      <c r="F35" s="65">
        <v>0</v>
      </c>
      <c r="G35" s="64">
        <v>0</v>
      </c>
      <c r="H35" s="64">
        <v>0</v>
      </c>
      <c r="I35" s="66">
        <v>0</v>
      </c>
    </row>
    <row r="36" spans="1:9" ht="12.75" customHeight="1" x14ac:dyDescent="0.2">
      <c r="A36" s="55" t="s">
        <v>3</v>
      </c>
      <c r="B36" s="57"/>
      <c r="C36" s="54" t="s">
        <v>78</v>
      </c>
      <c r="D36" s="67"/>
      <c r="E36" s="67"/>
      <c r="F36" s="68"/>
      <c r="G36" s="67"/>
      <c r="H36" s="67"/>
      <c r="I36" s="68"/>
    </row>
    <row r="37" spans="1:9" ht="12.75" customHeight="1" x14ac:dyDescent="0.2">
      <c r="A37" s="55" t="s">
        <v>4</v>
      </c>
      <c r="B37" s="57"/>
      <c r="C37" s="54" t="s">
        <v>79</v>
      </c>
      <c r="D37" s="67"/>
      <c r="E37" s="67"/>
      <c r="F37" s="68"/>
      <c r="G37" s="67"/>
      <c r="H37" s="67"/>
      <c r="I37" s="68"/>
    </row>
    <row r="38" spans="1:9" ht="12.75" customHeight="1" x14ac:dyDescent="0.2">
      <c r="A38" s="55" t="s">
        <v>93</v>
      </c>
      <c r="B38" s="53"/>
      <c r="C38" s="54" t="s">
        <v>23</v>
      </c>
      <c r="D38" s="67"/>
      <c r="E38" s="67"/>
      <c r="F38" s="68"/>
      <c r="G38" s="67"/>
      <c r="H38" s="67"/>
      <c r="I38" s="68"/>
    </row>
    <row r="39" spans="1:9" ht="25.5" customHeight="1" x14ac:dyDescent="0.2">
      <c r="A39" s="55" t="s">
        <v>110</v>
      </c>
      <c r="B39" s="57" t="s">
        <v>6</v>
      </c>
      <c r="C39" s="57"/>
      <c r="D39" s="69">
        <v>0</v>
      </c>
      <c r="E39" s="69">
        <v>0</v>
      </c>
      <c r="F39" s="70">
        <v>0</v>
      </c>
      <c r="G39" s="69">
        <v>0</v>
      </c>
      <c r="H39" s="69">
        <v>0</v>
      </c>
      <c r="I39" s="70">
        <v>0</v>
      </c>
    </row>
    <row r="40" spans="1:9" ht="12.75" customHeight="1" x14ac:dyDescent="0.2">
      <c r="A40" s="55" t="s">
        <v>3</v>
      </c>
      <c r="B40" s="57"/>
      <c r="C40" s="54" t="s">
        <v>78</v>
      </c>
      <c r="D40" s="71"/>
      <c r="E40" s="71"/>
      <c r="F40" s="72"/>
      <c r="G40" s="71"/>
      <c r="H40" s="71"/>
      <c r="I40" s="72"/>
    </row>
    <row r="41" spans="1:9" ht="12.75" customHeight="1" x14ac:dyDescent="0.2">
      <c r="A41" s="55" t="s">
        <v>4</v>
      </c>
      <c r="B41" s="57"/>
      <c r="C41" s="54" t="s">
        <v>79</v>
      </c>
      <c r="D41" s="71"/>
      <c r="E41" s="71"/>
      <c r="F41" s="72"/>
      <c r="G41" s="71"/>
      <c r="H41" s="71"/>
      <c r="I41" s="72"/>
    </row>
    <row r="42" spans="1:9" ht="12.75" customHeight="1" x14ac:dyDescent="0.2">
      <c r="A42" s="55" t="s">
        <v>93</v>
      </c>
      <c r="B42" s="53"/>
      <c r="C42" s="54" t="s">
        <v>23</v>
      </c>
      <c r="D42" s="71"/>
      <c r="E42" s="71"/>
      <c r="F42" s="72"/>
      <c r="G42" s="71"/>
      <c r="H42" s="71"/>
      <c r="I42" s="72"/>
    </row>
    <row r="43" spans="1:9" ht="25.5" customHeight="1" x14ac:dyDescent="0.2">
      <c r="A43" s="55" t="s">
        <v>180</v>
      </c>
      <c r="B43" s="57" t="s">
        <v>7</v>
      </c>
      <c r="C43" s="57"/>
      <c r="D43" s="69">
        <v>0</v>
      </c>
      <c r="E43" s="69">
        <v>0</v>
      </c>
      <c r="F43" s="70">
        <v>0</v>
      </c>
      <c r="G43" s="69">
        <v>0</v>
      </c>
      <c r="H43" s="69">
        <v>0</v>
      </c>
      <c r="I43" s="70">
        <v>0</v>
      </c>
    </row>
    <row r="44" spans="1:9" ht="12.75" customHeight="1" x14ac:dyDescent="0.2">
      <c r="A44" s="55" t="s">
        <v>3</v>
      </c>
      <c r="B44" s="57"/>
      <c r="C44" s="54" t="s">
        <v>78</v>
      </c>
      <c r="D44" s="71"/>
      <c r="E44" s="71"/>
      <c r="F44" s="72"/>
      <c r="G44" s="71"/>
      <c r="H44" s="71"/>
      <c r="I44" s="72"/>
    </row>
    <row r="45" spans="1:9" ht="12.75" customHeight="1" x14ac:dyDescent="0.2">
      <c r="A45" s="55" t="s">
        <v>4</v>
      </c>
      <c r="B45" s="57"/>
      <c r="C45" s="54" t="s">
        <v>79</v>
      </c>
      <c r="D45" s="71"/>
      <c r="E45" s="71"/>
      <c r="F45" s="72"/>
      <c r="G45" s="71"/>
      <c r="H45" s="71"/>
      <c r="I45" s="72"/>
    </row>
    <row r="46" spans="1:9" ht="12.75" customHeight="1" x14ac:dyDescent="0.2">
      <c r="A46" s="55" t="s">
        <v>93</v>
      </c>
      <c r="B46" s="53"/>
      <c r="C46" s="54" t="s">
        <v>23</v>
      </c>
      <c r="D46" s="71"/>
      <c r="E46" s="71"/>
      <c r="F46" s="72"/>
      <c r="G46" s="71"/>
      <c r="H46" s="71"/>
      <c r="I46" s="72"/>
    </row>
    <row r="47" spans="1:9" ht="12.75" customHeight="1" x14ac:dyDescent="0.2">
      <c r="A47" s="55" t="s">
        <v>111</v>
      </c>
      <c r="B47" s="57" t="s">
        <v>8</v>
      </c>
      <c r="C47" s="57"/>
      <c r="D47" s="69">
        <v>0</v>
      </c>
      <c r="E47" s="69">
        <v>0</v>
      </c>
      <c r="F47" s="70">
        <v>0</v>
      </c>
      <c r="G47" s="69">
        <v>0</v>
      </c>
      <c r="H47" s="69">
        <v>0</v>
      </c>
      <c r="I47" s="70">
        <v>0</v>
      </c>
    </row>
    <row r="48" spans="1:9" ht="12.75" customHeight="1" x14ac:dyDescent="0.2">
      <c r="A48" s="55" t="s">
        <v>3</v>
      </c>
      <c r="B48" s="57"/>
      <c r="C48" s="54" t="s">
        <v>78</v>
      </c>
      <c r="D48" s="71"/>
      <c r="E48" s="71"/>
      <c r="F48" s="72"/>
      <c r="G48" s="71"/>
      <c r="H48" s="71"/>
      <c r="I48" s="72"/>
    </row>
    <row r="49" spans="1:9" ht="12.75" customHeight="1" x14ac:dyDescent="0.2">
      <c r="A49" s="55" t="s">
        <v>112</v>
      </c>
      <c r="B49" s="53"/>
      <c r="C49" s="54" t="s">
        <v>151</v>
      </c>
      <c r="D49" s="73" t="s">
        <v>69</v>
      </c>
      <c r="E49" s="73" t="s">
        <v>69</v>
      </c>
      <c r="F49" s="73" t="s">
        <v>69</v>
      </c>
      <c r="G49" s="73" t="s">
        <v>69</v>
      </c>
      <c r="H49" s="73" t="s">
        <v>69</v>
      </c>
      <c r="I49" s="73" t="s">
        <v>69</v>
      </c>
    </row>
    <row r="50" spans="1:9" ht="12.75" customHeight="1" x14ac:dyDescent="0.2">
      <c r="A50" s="55" t="s">
        <v>98</v>
      </c>
      <c r="B50" s="53"/>
      <c r="C50" s="54" t="s">
        <v>99</v>
      </c>
      <c r="D50" s="73"/>
      <c r="E50" s="73"/>
      <c r="F50" s="74"/>
      <c r="G50" s="73"/>
      <c r="H50" s="73"/>
      <c r="I50" s="74"/>
    </row>
    <row r="51" spans="1:9" ht="12.75" customHeight="1" x14ac:dyDescent="0.2">
      <c r="A51" s="55" t="s">
        <v>100</v>
      </c>
      <c r="B51" s="53"/>
      <c r="C51" s="54" t="s">
        <v>103</v>
      </c>
      <c r="D51" s="73"/>
      <c r="E51" s="73"/>
      <c r="F51" s="74"/>
      <c r="G51" s="73"/>
      <c r="H51" s="73"/>
      <c r="I51" s="74"/>
    </row>
    <row r="52" spans="1:9" ht="12.75" customHeight="1" x14ac:dyDescent="0.2">
      <c r="A52" s="55" t="s">
        <v>101</v>
      </c>
      <c r="B52" s="53"/>
      <c r="C52" s="54" t="s">
        <v>104</v>
      </c>
      <c r="D52" s="73"/>
      <c r="E52" s="73"/>
      <c r="F52" s="74"/>
      <c r="G52" s="73"/>
      <c r="H52" s="73"/>
      <c r="I52" s="74"/>
    </row>
    <row r="53" spans="1:9" ht="12.75" customHeight="1" x14ac:dyDescent="0.2">
      <c r="A53" s="55" t="s">
        <v>102</v>
      </c>
      <c r="B53" s="53"/>
      <c r="C53" s="54" t="s">
        <v>105</v>
      </c>
      <c r="D53" s="73"/>
      <c r="E53" s="73"/>
      <c r="F53" s="74"/>
      <c r="G53" s="73"/>
      <c r="H53" s="73"/>
      <c r="I53" s="74"/>
    </row>
    <row r="54" spans="1:9" ht="12.75" customHeight="1" x14ac:dyDescent="0.2">
      <c r="A54" s="55" t="s">
        <v>4</v>
      </c>
      <c r="B54" s="57"/>
      <c r="C54" s="54" t="s">
        <v>79</v>
      </c>
      <c r="D54" s="71"/>
      <c r="E54" s="71"/>
      <c r="F54" s="75"/>
      <c r="G54" s="71"/>
      <c r="H54" s="71"/>
      <c r="I54" s="75"/>
    </row>
    <row r="55" spans="1:9" ht="12.75" customHeight="1" x14ac:dyDescent="0.2">
      <c r="A55" s="55" t="s">
        <v>112</v>
      </c>
      <c r="B55" s="53"/>
      <c r="C55" s="54" t="s">
        <v>152</v>
      </c>
      <c r="D55" s="73" t="s">
        <v>69</v>
      </c>
      <c r="E55" s="73" t="s">
        <v>69</v>
      </c>
      <c r="F55" s="73" t="s">
        <v>69</v>
      </c>
      <c r="G55" s="73" t="s">
        <v>69</v>
      </c>
      <c r="H55" s="73" t="s">
        <v>69</v>
      </c>
      <c r="I55" s="73" t="s">
        <v>69</v>
      </c>
    </row>
    <row r="56" spans="1:9" ht="12.75" customHeight="1" x14ac:dyDescent="0.2">
      <c r="A56" s="55" t="s">
        <v>98</v>
      </c>
      <c r="B56" s="53"/>
      <c r="C56" s="54" t="s">
        <v>106</v>
      </c>
      <c r="D56" s="73"/>
      <c r="E56" s="73"/>
      <c r="F56" s="74"/>
      <c r="G56" s="73"/>
      <c r="H56" s="73"/>
      <c r="I56" s="74"/>
    </row>
    <row r="57" spans="1:9" ht="12.75" customHeight="1" x14ac:dyDescent="0.2">
      <c r="A57" s="55" t="s">
        <v>100</v>
      </c>
      <c r="B57" s="53"/>
      <c r="C57" s="54" t="s">
        <v>107</v>
      </c>
      <c r="D57" s="73"/>
      <c r="E57" s="73"/>
      <c r="F57" s="74"/>
      <c r="G57" s="73"/>
      <c r="H57" s="73"/>
      <c r="I57" s="74"/>
    </row>
    <row r="58" spans="1:9" ht="12.75" customHeight="1" x14ac:dyDescent="0.2">
      <c r="A58" s="55" t="s">
        <v>101</v>
      </c>
      <c r="B58" s="53"/>
      <c r="C58" s="54" t="s">
        <v>108</v>
      </c>
      <c r="D58" s="73"/>
      <c r="E58" s="73"/>
      <c r="F58" s="74"/>
      <c r="G58" s="73"/>
      <c r="H58" s="73"/>
      <c r="I58" s="74"/>
    </row>
    <row r="59" spans="1:9" ht="12.75" customHeight="1" x14ac:dyDescent="0.2">
      <c r="A59" s="55" t="s">
        <v>102</v>
      </c>
      <c r="B59" s="53"/>
      <c r="C59" s="54" t="s">
        <v>109</v>
      </c>
      <c r="D59" s="73"/>
      <c r="E59" s="73"/>
      <c r="F59" s="74"/>
      <c r="G59" s="73"/>
      <c r="H59" s="73"/>
      <c r="I59" s="74"/>
    </row>
    <row r="60" spans="1:9" ht="12.75" customHeight="1" x14ac:dyDescent="0.2">
      <c r="A60" s="55" t="s">
        <v>93</v>
      </c>
      <c r="B60" s="53"/>
      <c r="C60" s="54" t="s">
        <v>23</v>
      </c>
      <c r="D60" s="71"/>
      <c r="E60" s="71"/>
      <c r="F60" s="75"/>
      <c r="G60" s="71"/>
      <c r="H60" s="71"/>
      <c r="I60" s="75"/>
    </row>
    <row r="61" spans="1:9" ht="12.75" customHeight="1" x14ac:dyDescent="0.2">
      <c r="A61" s="55" t="s">
        <v>181</v>
      </c>
      <c r="B61" s="57" t="s">
        <v>9</v>
      </c>
      <c r="C61" s="57"/>
      <c r="D61" s="69">
        <v>0</v>
      </c>
      <c r="E61" s="69">
        <v>0</v>
      </c>
      <c r="F61" s="70">
        <v>0</v>
      </c>
      <c r="G61" s="69">
        <v>0</v>
      </c>
      <c r="H61" s="69">
        <v>0</v>
      </c>
      <c r="I61" s="70">
        <v>0</v>
      </c>
    </row>
    <row r="62" spans="1:9" ht="12.75" customHeight="1" x14ac:dyDescent="0.2">
      <c r="A62" s="55" t="s">
        <v>3</v>
      </c>
      <c r="B62" s="57"/>
      <c r="C62" s="54" t="s">
        <v>78</v>
      </c>
      <c r="D62" s="71"/>
      <c r="E62" s="71"/>
      <c r="F62" s="75"/>
      <c r="G62" s="71"/>
      <c r="H62" s="71"/>
      <c r="I62" s="75"/>
    </row>
    <row r="63" spans="1:9" ht="12.75" customHeight="1" x14ac:dyDescent="0.2">
      <c r="A63" s="55" t="s">
        <v>4</v>
      </c>
      <c r="B63" s="57"/>
      <c r="C63" s="54" t="s">
        <v>79</v>
      </c>
      <c r="D63" s="71"/>
      <c r="E63" s="71"/>
      <c r="F63" s="75"/>
      <c r="G63" s="71"/>
      <c r="H63" s="71"/>
      <c r="I63" s="75"/>
    </row>
    <row r="64" spans="1:9" ht="12.75" customHeight="1" x14ac:dyDescent="0.2">
      <c r="A64" s="55" t="s">
        <v>93</v>
      </c>
      <c r="B64" s="53"/>
      <c r="C64" s="54" t="s">
        <v>23</v>
      </c>
      <c r="D64" s="71"/>
      <c r="E64" s="71"/>
      <c r="F64" s="75"/>
      <c r="G64" s="71"/>
      <c r="H64" s="71"/>
      <c r="I64" s="75"/>
    </row>
    <row r="65" spans="1:9" ht="12.75" customHeight="1" x14ac:dyDescent="0.2">
      <c r="A65" s="55" t="s">
        <v>10</v>
      </c>
      <c r="B65" s="57" t="s">
        <v>39</v>
      </c>
      <c r="C65" s="57"/>
      <c r="D65" s="76">
        <v>0</v>
      </c>
      <c r="E65" s="76">
        <v>0</v>
      </c>
      <c r="F65" s="77">
        <v>0</v>
      </c>
      <c r="G65" s="64">
        <v>0</v>
      </c>
      <c r="H65" s="64">
        <v>0</v>
      </c>
      <c r="I65" s="77">
        <v>0</v>
      </c>
    </row>
    <row r="66" spans="1:9" ht="12.75" customHeight="1" x14ac:dyDescent="0.2">
      <c r="A66" s="55" t="s">
        <v>3</v>
      </c>
      <c r="B66" s="57"/>
      <c r="C66" s="54" t="s">
        <v>78</v>
      </c>
      <c r="D66" s="78"/>
      <c r="E66" s="78"/>
      <c r="F66" s="74"/>
      <c r="G66" s="78"/>
      <c r="H66" s="78"/>
      <c r="I66" s="74"/>
    </row>
    <row r="67" spans="1:9" ht="25.5" customHeight="1" x14ac:dyDescent="0.2">
      <c r="A67" s="55" t="s">
        <v>113</v>
      </c>
      <c r="B67" s="53"/>
      <c r="C67" s="54" t="s">
        <v>151</v>
      </c>
      <c r="D67" s="73" t="s">
        <v>69</v>
      </c>
      <c r="E67" s="73" t="s">
        <v>69</v>
      </c>
      <c r="F67" s="73" t="s">
        <v>69</v>
      </c>
      <c r="G67" s="73" t="s">
        <v>69</v>
      </c>
      <c r="H67" s="73" t="s">
        <v>69</v>
      </c>
      <c r="I67" s="73" t="s">
        <v>69</v>
      </c>
    </row>
    <row r="68" spans="1:9" ht="12.75" customHeight="1" x14ac:dyDescent="0.2">
      <c r="A68" s="55" t="s">
        <v>98</v>
      </c>
      <c r="B68" s="53"/>
      <c r="C68" s="54" t="s">
        <v>99</v>
      </c>
      <c r="D68" s="73"/>
      <c r="E68" s="73"/>
      <c r="F68" s="74"/>
      <c r="G68" s="73"/>
      <c r="H68" s="73"/>
      <c r="I68" s="74"/>
    </row>
    <row r="69" spans="1:9" ht="12.75" customHeight="1" x14ac:dyDescent="0.2">
      <c r="A69" s="55" t="s">
        <v>100</v>
      </c>
      <c r="B69" s="53"/>
      <c r="C69" s="54" t="s">
        <v>103</v>
      </c>
      <c r="D69" s="73"/>
      <c r="E69" s="73"/>
      <c r="F69" s="74"/>
      <c r="G69" s="73"/>
      <c r="H69" s="73"/>
      <c r="I69" s="74"/>
    </row>
    <row r="70" spans="1:9" ht="12.75" customHeight="1" x14ac:dyDescent="0.2">
      <c r="A70" s="55" t="s">
        <v>101</v>
      </c>
      <c r="B70" s="53"/>
      <c r="C70" s="54" t="s">
        <v>104</v>
      </c>
      <c r="D70" s="73"/>
      <c r="E70" s="73"/>
      <c r="F70" s="74"/>
      <c r="G70" s="73"/>
      <c r="H70" s="73"/>
      <c r="I70" s="74"/>
    </row>
    <row r="71" spans="1:9" ht="12.75" customHeight="1" x14ac:dyDescent="0.2">
      <c r="A71" s="55" t="s">
        <v>102</v>
      </c>
      <c r="B71" s="53"/>
      <c r="C71" s="54" t="s">
        <v>105</v>
      </c>
      <c r="D71" s="73"/>
      <c r="E71" s="73"/>
      <c r="F71" s="74"/>
      <c r="G71" s="73"/>
      <c r="H71" s="73"/>
      <c r="I71" s="74"/>
    </row>
    <row r="72" spans="1:9" ht="12.75" customHeight="1" x14ac:dyDescent="0.2">
      <c r="A72" s="55" t="s">
        <v>4</v>
      </c>
      <c r="B72" s="57"/>
      <c r="C72" s="54" t="s">
        <v>79</v>
      </c>
      <c r="D72" s="78"/>
      <c r="E72" s="78"/>
      <c r="F72" s="74"/>
      <c r="G72" s="78"/>
      <c r="H72" s="78"/>
      <c r="I72" s="74"/>
    </row>
    <row r="73" spans="1:9" ht="25.5" customHeight="1" x14ac:dyDescent="0.2">
      <c r="A73" s="55" t="s">
        <v>113</v>
      </c>
      <c r="B73" s="53"/>
      <c r="C73" s="54" t="s">
        <v>152</v>
      </c>
      <c r="D73" s="73" t="s">
        <v>69</v>
      </c>
      <c r="E73" s="73" t="s">
        <v>69</v>
      </c>
      <c r="F73" s="73" t="s">
        <v>69</v>
      </c>
      <c r="G73" s="73" t="s">
        <v>69</v>
      </c>
      <c r="H73" s="73" t="s">
        <v>69</v>
      </c>
      <c r="I73" s="73" t="s">
        <v>69</v>
      </c>
    </row>
    <row r="74" spans="1:9" ht="12.75" customHeight="1" x14ac:dyDescent="0.2">
      <c r="A74" s="55" t="s">
        <v>98</v>
      </c>
      <c r="B74" s="53"/>
      <c r="C74" s="54" t="s">
        <v>106</v>
      </c>
      <c r="D74" s="73"/>
      <c r="E74" s="73"/>
      <c r="F74" s="74"/>
      <c r="G74" s="73"/>
      <c r="H74" s="73"/>
      <c r="I74" s="74"/>
    </row>
    <row r="75" spans="1:9" ht="12.75" customHeight="1" x14ac:dyDescent="0.2">
      <c r="A75" s="55" t="s">
        <v>100</v>
      </c>
      <c r="B75" s="53"/>
      <c r="C75" s="54" t="s">
        <v>107</v>
      </c>
      <c r="D75" s="73"/>
      <c r="E75" s="73"/>
      <c r="F75" s="74"/>
      <c r="G75" s="73"/>
      <c r="H75" s="73"/>
      <c r="I75" s="74"/>
    </row>
    <row r="76" spans="1:9" ht="12.75" customHeight="1" x14ac:dyDescent="0.2">
      <c r="A76" s="55" t="s">
        <v>101</v>
      </c>
      <c r="B76" s="53"/>
      <c r="C76" s="54" t="s">
        <v>108</v>
      </c>
      <c r="D76" s="73"/>
      <c r="E76" s="73"/>
      <c r="F76" s="74"/>
      <c r="G76" s="73"/>
      <c r="H76" s="73"/>
      <c r="I76" s="74"/>
    </row>
    <row r="77" spans="1:9" ht="12.75" customHeight="1" x14ac:dyDescent="0.2">
      <c r="A77" s="55" t="s">
        <v>102</v>
      </c>
      <c r="B77" s="53"/>
      <c r="C77" s="54" t="s">
        <v>109</v>
      </c>
      <c r="D77" s="73"/>
      <c r="E77" s="73"/>
      <c r="F77" s="74"/>
      <c r="G77" s="73"/>
      <c r="H77" s="73"/>
      <c r="I77" s="74"/>
    </row>
    <row r="78" spans="1:9" ht="12.75" customHeight="1" x14ac:dyDescent="0.2">
      <c r="A78" s="55" t="s">
        <v>93</v>
      </c>
      <c r="B78" s="53"/>
      <c r="C78" s="54" t="s">
        <v>23</v>
      </c>
      <c r="D78" s="78"/>
      <c r="E78" s="78"/>
      <c r="F78" s="74"/>
      <c r="G78" s="78"/>
      <c r="H78" s="78"/>
      <c r="I78" s="74"/>
    </row>
    <row r="79" spans="1:9" ht="12.75" customHeight="1" x14ac:dyDescent="0.2">
      <c r="A79" s="55" t="s">
        <v>11</v>
      </c>
      <c r="B79" s="57" t="s">
        <v>40</v>
      </c>
      <c r="C79" s="57"/>
      <c r="D79" s="76">
        <v>0</v>
      </c>
      <c r="E79" s="76">
        <v>0</v>
      </c>
      <c r="F79" s="77">
        <v>0</v>
      </c>
      <c r="G79" s="64">
        <v>0</v>
      </c>
      <c r="H79" s="64">
        <v>0</v>
      </c>
      <c r="I79" s="77">
        <v>0</v>
      </c>
    </row>
    <row r="80" spans="1:9" ht="12.75" customHeight="1" x14ac:dyDescent="0.2">
      <c r="A80" s="55" t="s">
        <v>3</v>
      </c>
      <c r="B80" s="57"/>
      <c r="C80" s="54" t="s">
        <v>78</v>
      </c>
      <c r="D80" s="73"/>
      <c r="E80" s="73"/>
      <c r="F80" s="74"/>
      <c r="G80" s="78"/>
      <c r="H80" s="78"/>
      <c r="I80" s="74"/>
    </row>
    <row r="81" spans="1:9" ht="25.5" customHeight="1" x14ac:dyDescent="0.2">
      <c r="A81" s="55" t="s">
        <v>114</v>
      </c>
      <c r="B81" s="53"/>
      <c r="C81" s="54" t="s">
        <v>151</v>
      </c>
      <c r="D81" s="73" t="s">
        <v>69</v>
      </c>
      <c r="E81" s="73" t="s">
        <v>69</v>
      </c>
      <c r="F81" s="73" t="s">
        <v>69</v>
      </c>
      <c r="G81" s="73" t="s">
        <v>69</v>
      </c>
      <c r="H81" s="73" t="s">
        <v>69</v>
      </c>
      <c r="I81" s="73" t="s">
        <v>69</v>
      </c>
    </row>
    <row r="82" spans="1:9" ht="12.75" customHeight="1" x14ac:dyDescent="0.2">
      <c r="A82" s="55" t="s">
        <v>98</v>
      </c>
      <c r="B82" s="53"/>
      <c r="C82" s="54" t="s">
        <v>99</v>
      </c>
      <c r="D82" s="73"/>
      <c r="E82" s="73"/>
      <c r="F82" s="74"/>
      <c r="G82" s="73"/>
      <c r="H82" s="73"/>
      <c r="I82" s="74"/>
    </row>
    <row r="83" spans="1:9" ht="12.75" customHeight="1" x14ac:dyDescent="0.2">
      <c r="A83" s="55" t="s">
        <v>100</v>
      </c>
      <c r="B83" s="53"/>
      <c r="C83" s="54" t="s">
        <v>103</v>
      </c>
      <c r="D83" s="73"/>
      <c r="E83" s="73"/>
      <c r="F83" s="74"/>
      <c r="G83" s="73"/>
      <c r="H83" s="73"/>
      <c r="I83" s="74"/>
    </row>
    <row r="84" spans="1:9" ht="12.75" customHeight="1" x14ac:dyDescent="0.2">
      <c r="A84" s="55" t="s">
        <v>101</v>
      </c>
      <c r="B84" s="53"/>
      <c r="C84" s="54" t="s">
        <v>104</v>
      </c>
      <c r="D84" s="73"/>
      <c r="E84" s="73"/>
      <c r="F84" s="74"/>
      <c r="G84" s="73"/>
      <c r="H84" s="73"/>
      <c r="I84" s="74"/>
    </row>
    <row r="85" spans="1:9" ht="12.75" customHeight="1" x14ac:dyDescent="0.2">
      <c r="A85" s="55" t="s">
        <v>102</v>
      </c>
      <c r="B85" s="53"/>
      <c r="C85" s="54" t="s">
        <v>105</v>
      </c>
      <c r="D85" s="73"/>
      <c r="E85" s="73"/>
      <c r="F85" s="74"/>
      <c r="G85" s="73"/>
      <c r="H85" s="73"/>
      <c r="I85" s="74"/>
    </row>
    <row r="86" spans="1:9" ht="12.75" customHeight="1" x14ac:dyDescent="0.2">
      <c r="A86" s="55" t="s">
        <v>4</v>
      </c>
      <c r="B86" s="57"/>
      <c r="C86" s="54" t="s">
        <v>79</v>
      </c>
      <c r="D86" s="73"/>
      <c r="E86" s="73"/>
      <c r="F86" s="74"/>
      <c r="G86" s="78"/>
      <c r="H86" s="78"/>
      <c r="I86" s="74"/>
    </row>
    <row r="87" spans="1:9" ht="25.5" customHeight="1" x14ac:dyDescent="0.2">
      <c r="A87" s="55" t="s">
        <v>114</v>
      </c>
      <c r="B87" s="53"/>
      <c r="C87" s="54" t="s">
        <v>152</v>
      </c>
      <c r="D87" s="73" t="s">
        <v>69</v>
      </c>
      <c r="E87" s="73" t="s">
        <v>69</v>
      </c>
      <c r="F87" s="73" t="s">
        <v>69</v>
      </c>
      <c r="G87" s="73" t="s">
        <v>69</v>
      </c>
      <c r="H87" s="73" t="s">
        <v>69</v>
      </c>
      <c r="I87" s="73" t="s">
        <v>69</v>
      </c>
    </row>
    <row r="88" spans="1:9" ht="12.75" customHeight="1" x14ac:dyDescent="0.2">
      <c r="A88" s="55" t="s">
        <v>98</v>
      </c>
      <c r="B88" s="53"/>
      <c r="C88" s="54" t="s">
        <v>106</v>
      </c>
      <c r="D88" s="73"/>
      <c r="E88" s="73"/>
      <c r="F88" s="74"/>
      <c r="G88" s="73"/>
      <c r="H88" s="73"/>
      <c r="I88" s="74"/>
    </row>
    <row r="89" spans="1:9" ht="12.75" customHeight="1" x14ac:dyDescent="0.2">
      <c r="A89" s="55" t="s">
        <v>100</v>
      </c>
      <c r="B89" s="53"/>
      <c r="C89" s="54" t="s">
        <v>107</v>
      </c>
      <c r="D89" s="73"/>
      <c r="E89" s="73"/>
      <c r="F89" s="74"/>
      <c r="G89" s="73"/>
      <c r="H89" s="73"/>
      <c r="I89" s="74"/>
    </row>
    <row r="90" spans="1:9" ht="12.75" customHeight="1" x14ac:dyDescent="0.2">
      <c r="A90" s="55" t="s">
        <v>101</v>
      </c>
      <c r="B90" s="53"/>
      <c r="C90" s="54" t="s">
        <v>108</v>
      </c>
      <c r="D90" s="73"/>
      <c r="E90" s="73"/>
      <c r="F90" s="74"/>
      <c r="G90" s="73"/>
      <c r="H90" s="73"/>
      <c r="I90" s="74"/>
    </row>
    <row r="91" spans="1:9" ht="12.75" customHeight="1" x14ac:dyDescent="0.2">
      <c r="A91" s="55" t="s">
        <v>102</v>
      </c>
      <c r="B91" s="53"/>
      <c r="C91" s="54" t="s">
        <v>109</v>
      </c>
      <c r="D91" s="73"/>
      <c r="E91" s="73"/>
      <c r="F91" s="74"/>
      <c r="G91" s="73"/>
      <c r="H91" s="73"/>
      <c r="I91" s="74"/>
    </row>
    <row r="92" spans="1:9" ht="12.75" customHeight="1" x14ac:dyDescent="0.2">
      <c r="A92" s="55" t="s">
        <v>93</v>
      </c>
      <c r="B92" s="53"/>
      <c r="C92" s="54" t="s">
        <v>23</v>
      </c>
      <c r="D92" s="73"/>
      <c r="E92" s="73"/>
      <c r="F92" s="74"/>
      <c r="G92" s="78"/>
      <c r="H92" s="78"/>
      <c r="I92" s="74"/>
    </row>
    <row r="93" spans="1:9" ht="12.75" customHeight="1" x14ac:dyDescent="0.2">
      <c r="A93" s="55" t="s">
        <v>12</v>
      </c>
      <c r="B93" s="57" t="s">
        <v>41</v>
      </c>
      <c r="C93" s="57"/>
      <c r="D93" s="76">
        <v>0</v>
      </c>
      <c r="E93" s="76">
        <v>0</v>
      </c>
      <c r="F93" s="77">
        <v>0</v>
      </c>
      <c r="G93" s="64">
        <v>0</v>
      </c>
      <c r="H93" s="64">
        <v>0</v>
      </c>
      <c r="I93" s="77">
        <v>0</v>
      </c>
    </row>
    <row r="94" spans="1:9" ht="12.75" customHeight="1" x14ac:dyDescent="0.2">
      <c r="A94" s="55" t="s">
        <v>3</v>
      </c>
      <c r="B94" s="57"/>
      <c r="C94" s="54" t="s">
        <v>78</v>
      </c>
      <c r="D94" s="73"/>
      <c r="E94" s="73"/>
      <c r="F94" s="74"/>
      <c r="G94" s="78"/>
      <c r="H94" s="78"/>
      <c r="I94" s="74"/>
    </row>
    <row r="95" spans="1:9" ht="25.5" customHeight="1" x14ac:dyDescent="0.2">
      <c r="A95" s="55" t="s">
        <v>115</v>
      </c>
      <c r="B95" s="53"/>
      <c r="C95" s="54" t="s">
        <v>151</v>
      </c>
      <c r="D95" s="73" t="s">
        <v>69</v>
      </c>
      <c r="E95" s="73" t="s">
        <v>69</v>
      </c>
      <c r="F95" s="73" t="s">
        <v>69</v>
      </c>
      <c r="G95" s="73" t="s">
        <v>69</v>
      </c>
      <c r="H95" s="73" t="s">
        <v>69</v>
      </c>
      <c r="I95" s="73" t="s">
        <v>69</v>
      </c>
    </row>
    <row r="96" spans="1:9" ht="12.75" customHeight="1" x14ac:dyDescent="0.2">
      <c r="A96" s="55" t="s">
        <v>98</v>
      </c>
      <c r="B96" s="53"/>
      <c r="C96" s="54" t="s">
        <v>99</v>
      </c>
      <c r="D96" s="73"/>
      <c r="E96" s="73"/>
      <c r="F96" s="74"/>
      <c r="G96" s="73"/>
      <c r="H96" s="73"/>
      <c r="I96" s="74"/>
    </row>
    <row r="97" spans="1:9" ht="12.75" customHeight="1" x14ac:dyDescent="0.2">
      <c r="A97" s="55" t="s">
        <v>100</v>
      </c>
      <c r="B97" s="53"/>
      <c r="C97" s="54" t="s">
        <v>103</v>
      </c>
      <c r="D97" s="73"/>
      <c r="E97" s="73"/>
      <c r="F97" s="74"/>
      <c r="G97" s="73"/>
      <c r="H97" s="73"/>
      <c r="I97" s="74"/>
    </row>
    <row r="98" spans="1:9" ht="12.75" customHeight="1" x14ac:dyDescent="0.2">
      <c r="A98" s="55" t="s">
        <v>101</v>
      </c>
      <c r="B98" s="53"/>
      <c r="C98" s="54" t="s">
        <v>104</v>
      </c>
      <c r="D98" s="73"/>
      <c r="E98" s="73"/>
      <c r="F98" s="74"/>
      <c r="G98" s="73"/>
      <c r="H98" s="73"/>
      <c r="I98" s="74"/>
    </row>
    <row r="99" spans="1:9" ht="12.75" customHeight="1" x14ac:dyDescent="0.2">
      <c r="A99" s="55" t="s">
        <v>102</v>
      </c>
      <c r="B99" s="53"/>
      <c r="C99" s="54" t="s">
        <v>105</v>
      </c>
      <c r="D99" s="73"/>
      <c r="E99" s="73"/>
      <c r="F99" s="74"/>
      <c r="G99" s="73"/>
      <c r="H99" s="73"/>
      <c r="I99" s="74"/>
    </row>
    <row r="100" spans="1:9" ht="12.75" customHeight="1" x14ac:dyDescent="0.2">
      <c r="A100" s="55" t="s">
        <v>4</v>
      </c>
      <c r="B100" s="57"/>
      <c r="C100" s="54" t="s">
        <v>79</v>
      </c>
      <c r="D100" s="73"/>
      <c r="E100" s="73"/>
      <c r="F100" s="74"/>
      <c r="G100" s="78"/>
      <c r="H100" s="78"/>
      <c r="I100" s="74"/>
    </row>
    <row r="101" spans="1:9" ht="25.5" customHeight="1" x14ac:dyDescent="0.2">
      <c r="A101" s="55" t="s">
        <v>115</v>
      </c>
      <c r="B101" s="53"/>
      <c r="C101" s="54" t="s">
        <v>152</v>
      </c>
      <c r="D101" s="73" t="s">
        <v>69</v>
      </c>
      <c r="E101" s="73" t="s">
        <v>69</v>
      </c>
      <c r="F101" s="73" t="s">
        <v>69</v>
      </c>
      <c r="G101" s="73" t="s">
        <v>69</v>
      </c>
      <c r="H101" s="73" t="s">
        <v>69</v>
      </c>
      <c r="I101" s="73" t="s">
        <v>69</v>
      </c>
    </row>
    <row r="102" spans="1:9" ht="12.75" customHeight="1" x14ac:dyDescent="0.2">
      <c r="A102" s="55" t="s">
        <v>98</v>
      </c>
      <c r="B102" s="53"/>
      <c r="C102" s="54" t="s">
        <v>106</v>
      </c>
      <c r="D102" s="73"/>
      <c r="E102" s="73"/>
      <c r="F102" s="74"/>
      <c r="G102" s="73"/>
      <c r="H102" s="73"/>
      <c r="I102" s="74"/>
    </row>
    <row r="103" spans="1:9" ht="12.75" customHeight="1" x14ac:dyDescent="0.2">
      <c r="A103" s="55" t="s">
        <v>100</v>
      </c>
      <c r="B103" s="53"/>
      <c r="C103" s="54" t="s">
        <v>107</v>
      </c>
      <c r="D103" s="73"/>
      <c r="E103" s="73"/>
      <c r="F103" s="74"/>
      <c r="G103" s="73"/>
      <c r="H103" s="73"/>
      <c r="I103" s="74"/>
    </row>
    <row r="104" spans="1:9" ht="12.75" customHeight="1" x14ac:dyDescent="0.2">
      <c r="A104" s="55" t="s">
        <v>101</v>
      </c>
      <c r="B104" s="53"/>
      <c r="C104" s="54" t="s">
        <v>108</v>
      </c>
      <c r="D104" s="73"/>
      <c r="E104" s="73"/>
      <c r="F104" s="74"/>
      <c r="G104" s="73"/>
      <c r="H104" s="73"/>
      <c r="I104" s="74"/>
    </row>
    <row r="105" spans="1:9" ht="12.75" customHeight="1" x14ac:dyDescent="0.2">
      <c r="A105" s="55" t="s">
        <v>102</v>
      </c>
      <c r="B105" s="53"/>
      <c r="C105" s="54" t="s">
        <v>109</v>
      </c>
      <c r="D105" s="73"/>
      <c r="E105" s="73"/>
      <c r="F105" s="74"/>
      <c r="G105" s="73"/>
      <c r="H105" s="73"/>
      <c r="I105" s="74"/>
    </row>
    <row r="106" spans="1:9" ht="12.75" customHeight="1" x14ac:dyDescent="0.2">
      <c r="A106" s="55" t="s">
        <v>93</v>
      </c>
      <c r="B106" s="53"/>
      <c r="C106" s="54" t="s">
        <v>23</v>
      </c>
      <c r="D106" s="73"/>
      <c r="E106" s="73"/>
      <c r="F106" s="74"/>
      <c r="G106" s="78"/>
      <c r="H106" s="78"/>
      <c r="I106" s="74"/>
    </row>
    <row r="107" spans="1:9" ht="38.25" customHeight="1" x14ac:dyDescent="0.2">
      <c r="A107" s="55" t="s">
        <v>190</v>
      </c>
      <c r="B107" s="57" t="s">
        <v>82</v>
      </c>
      <c r="C107" s="57"/>
      <c r="D107" s="73" t="s">
        <v>69</v>
      </c>
      <c r="E107" s="73" t="s">
        <v>69</v>
      </c>
      <c r="F107" s="73" t="s">
        <v>69</v>
      </c>
      <c r="G107" s="73" t="s">
        <v>69</v>
      </c>
      <c r="H107" s="73" t="s">
        <v>69</v>
      </c>
      <c r="I107" s="73" t="s">
        <v>69</v>
      </c>
    </row>
    <row r="108" spans="1:9" ht="12.75" customHeight="1" x14ac:dyDescent="0.2">
      <c r="A108" s="55" t="s">
        <v>15</v>
      </c>
      <c r="B108" s="57" t="s">
        <v>42</v>
      </c>
      <c r="C108" s="57"/>
      <c r="D108" s="64">
        <v>0</v>
      </c>
      <c r="E108" s="71" t="s">
        <v>13</v>
      </c>
      <c r="F108" s="77">
        <v>0</v>
      </c>
      <c r="G108" s="64">
        <v>0</v>
      </c>
      <c r="H108" s="71" t="s">
        <v>13</v>
      </c>
      <c r="I108" s="77">
        <v>0</v>
      </c>
    </row>
    <row r="109" spans="1:9" ht="12.75" customHeight="1" x14ac:dyDescent="0.2">
      <c r="A109" s="55" t="s">
        <v>3</v>
      </c>
      <c r="B109" s="57"/>
      <c r="C109" s="54" t="s">
        <v>78</v>
      </c>
      <c r="D109" s="71"/>
      <c r="E109" s="71" t="s">
        <v>13</v>
      </c>
      <c r="F109" s="75"/>
      <c r="G109" s="71"/>
      <c r="H109" s="71" t="s">
        <v>13</v>
      </c>
      <c r="I109" s="75"/>
    </row>
    <row r="110" spans="1:9" ht="12.75" customHeight="1" x14ac:dyDescent="0.2">
      <c r="A110" s="55" t="s">
        <v>4</v>
      </c>
      <c r="B110" s="57"/>
      <c r="C110" s="54" t="s">
        <v>79</v>
      </c>
      <c r="D110" s="71"/>
      <c r="E110" s="71" t="s">
        <v>13</v>
      </c>
      <c r="F110" s="75"/>
      <c r="G110" s="71"/>
      <c r="H110" s="71" t="s">
        <v>13</v>
      </c>
      <c r="I110" s="75"/>
    </row>
    <row r="111" spans="1:9" ht="12.75" customHeight="1" x14ac:dyDescent="0.2">
      <c r="A111" s="55" t="s">
        <v>93</v>
      </c>
      <c r="B111" s="53"/>
      <c r="C111" s="54" t="s">
        <v>23</v>
      </c>
      <c r="D111" s="71"/>
      <c r="E111" s="71"/>
      <c r="F111" s="75"/>
      <c r="G111" s="71"/>
      <c r="H111" s="71"/>
      <c r="I111" s="75"/>
    </row>
    <row r="112" spans="1:9" ht="12.75" customHeight="1" x14ac:dyDescent="0.2">
      <c r="A112" s="55" t="s">
        <v>16</v>
      </c>
      <c r="B112" s="57" t="s">
        <v>43</v>
      </c>
      <c r="C112" s="57"/>
      <c r="D112" s="64">
        <v>0</v>
      </c>
      <c r="E112" s="71" t="s">
        <v>13</v>
      </c>
      <c r="F112" s="77">
        <v>0</v>
      </c>
      <c r="G112" s="64">
        <v>0</v>
      </c>
      <c r="H112" s="71" t="s">
        <v>13</v>
      </c>
      <c r="I112" s="77">
        <v>0</v>
      </c>
    </row>
    <row r="113" spans="1:9" ht="12.75" customHeight="1" x14ac:dyDescent="0.2">
      <c r="A113" s="55" t="s">
        <v>3</v>
      </c>
      <c r="B113" s="57"/>
      <c r="C113" s="54" t="s">
        <v>78</v>
      </c>
      <c r="D113" s="71"/>
      <c r="E113" s="71" t="s">
        <v>13</v>
      </c>
      <c r="F113" s="75"/>
      <c r="G113" s="71"/>
      <c r="H113" s="71" t="s">
        <v>13</v>
      </c>
      <c r="I113" s="75"/>
    </row>
    <row r="114" spans="1:9" ht="12.75" customHeight="1" x14ac:dyDescent="0.2">
      <c r="A114" s="55" t="s">
        <v>4</v>
      </c>
      <c r="B114" s="57"/>
      <c r="C114" s="54" t="s">
        <v>79</v>
      </c>
      <c r="D114" s="71"/>
      <c r="E114" s="71" t="s">
        <v>13</v>
      </c>
      <c r="F114" s="75"/>
      <c r="G114" s="71"/>
      <c r="H114" s="71" t="s">
        <v>13</v>
      </c>
      <c r="I114" s="75"/>
    </row>
    <row r="115" spans="1:9" ht="12.75" customHeight="1" x14ac:dyDescent="0.2">
      <c r="A115" s="55" t="s">
        <v>93</v>
      </c>
      <c r="B115" s="53"/>
      <c r="C115" s="54" t="s">
        <v>23</v>
      </c>
      <c r="D115" s="71"/>
      <c r="E115" s="71"/>
      <c r="F115" s="75"/>
      <c r="G115" s="71"/>
      <c r="H115" s="71"/>
      <c r="I115" s="75"/>
    </row>
    <row r="116" spans="1:9" ht="12.75" customHeight="1" x14ac:dyDescent="0.2">
      <c r="A116" s="55" t="s">
        <v>17</v>
      </c>
      <c r="B116" s="57" t="s">
        <v>44</v>
      </c>
      <c r="C116" s="57"/>
      <c r="D116" s="76">
        <v>0</v>
      </c>
      <c r="E116" s="71" t="s">
        <v>13</v>
      </c>
      <c r="F116" s="77">
        <v>0</v>
      </c>
      <c r="G116" s="64">
        <v>0</v>
      </c>
      <c r="H116" s="71" t="s">
        <v>13</v>
      </c>
      <c r="I116" s="77">
        <v>0</v>
      </c>
    </row>
    <row r="117" spans="1:9" ht="12.75" customHeight="1" x14ac:dyDescent="0.2">
      <c r="A117" s="55" t="s">
        <v>3</v>
      </c>
      <c r="B117" s="57"/>
      <c r="C117" s="54" t="s">
        <v>78</v>
      </c>
      <c r="D117" s="71"/>
      <c r="E117" s="71" t="s">
        <v>13</v>
      </c>
      <c r="F117" s="75"/>
      <c r="G117" s="71"/>
      <c r="H117" s="71" t="s">
        <v>13</v>
      </c>
      <c r="I117" s="75"/>
    </row>
    <row r="118" spans="1:9" ht="12.75" customHeight="1" x14ac:dyDescent="0.2">
      <c r="A118" s="55" t="s">
        <v>4</v>
      </c>
      <c r="B118" s="57"/>
      <c r="C118" s="54" t="s">
        <v>79</v>
      </c>
      <c r="D118" s="71"/>
      <c r="E118" s="71" t="s">
        <v>13</v>
      </c>
      <c r="F118" s="75"/>
      <c r="G118" s="71"/>
      <c r="H118" s="71" t="s">
        <v>13</v>
      </c>
      <c r="I118" s="75"/>
    </row>
    <row r="119" spans="1:9" ht="12.75" customHeight="1" x14ac:dyDescent="0.2">
      <c r="A119" s="55" t="s">
        <v>93</v>
      </c>
      <c r="B119" s="53"/>
      <c r="C119" s="54" t="s">
        <v>23</v>
      </c>
      <c r="D119" s="79"/>
      <c r="E119" s="79"/>
      <c r="F119" s="80"/>
      <c r="G119" s="79"/>
      <c r="H119" s="79"/>
      <c r="I119" s="80"/>
    </row>
    <row r="120" spans="1:9" ht="12.75" customHeight="1" x14ac:dyDescent="0.2">
      <c r="A120" s="55" t="s">
        <v>18</v>
      </c>
      <c r="B120" s="57" t="s">
        <v>45</v>
      </c>
      <c r="C120" s="57"/>
      <c r="D120" s="64">
        <v>0</v>
      </c>
      <c r="E120" s="64">
        <v>0</v>
      </c>
      <c r="F120" s="77">
        <v>0</v>
      </c>
      <c r="G120" s="64">
        <v>0</v>
      </c>
      <c r="H120" s="64">
        <v>0</v>
      </c>
      <c r="I120" s="77">
        <v>0</v>
      </c>
    </row>
    <row r="121" spans="1:9" ht="25.5" customHeight="1" x14ac:dyDescent="0.2">
      <c r="A121" s="55" t="s">
        <v>116</v>
      </c>
      <c r="B121" s="57" t="s">
        <v>117</v>
      </c>
      <c r="C121" s="54" t="s">
        <v>97</v>
      </c>
      <c r="D121" s="71" t="s">
        <v>13</v>
      </c>
      <c r="E121" s="71" t="s">
        <v>13</v>
      </c>
      <c r="F121" s="71" t="s">
        <v>13</v>
      </c>
      <c r="G121" s="71" t="s">
        <v>13</v>
      </c>
      <c r="H121" s="71" t="s">
        <v>13</v>
      </c>
      <c r="I121" s="71" t="s">
        <v>13</v>
      </c>
    </row>
    <row r="122" spans="1:9" ht="12.75" customHeight="1" x14ac:dyDescent="0.2">
      <c r="A122" s="55" t="s">
        <v>98</v>
      </c>
      <c r="B122" s="53"/>
      <c r="C122" s="54" t="s">
        <v>118</v>
      </c>
      <c r="D122" s="73"/>
      <c r="E122" s="73"/>
      <c r="F122" s="74"/>
      <c r="G122" s="73"/>
      <c r="H122" s="73"/>
      <c r="I122" s="74"/>
    </row>
    <row r="123" spans="1:9" ht="12.75" customHeight="1" x14ac:dyDescent="0.2">
      <c r="A123" s="55" t="s">
        <v>100</v>
      </c>
      <c r="B123" s="53"/>
      <c r="C123" s="54" t="s">
        <v>119</v>
      </c>
      <c r="D123" s="73"/>
      <c r="E123" s="73"/>
      <c r="F123" s="74"/>
      <c r="G123" s="73"/>
      <c r="H123" s="73"/>
      <c r="I123" s="74"/>
    </row>
    <row r="124" spans="1:9" ht="12.75" customHeight="1" x14ac:dyDescent="0.2">
      <c r="A124" s="55" t="s">
        <v>101</v>
      </c>
      <c r="B124" s="53"/>
      <c r="C124" s="54" t="s">
        <v>120</v>
      </c>
      <c r="D124" s="73"/>
      <c r="E124" s="73"/>
      <c r="F124" s="74"/>
      <c r="G124" s="73"/>
      <c r="H124" s="73"/>
      <c r="I124" s="74"/>
    </row>
    <row r="125" spans="1:9" ht="12.75" customHeight="1" x14ac:dyDescent="0.2">
      <c r="A125" s="55" t="s">
        <v>102</v>
      </c>
      <c r="B125" s="53"/>
      <c r="C125" s="54" t="s">
        <v>121</v>
      </c>
      <c r="D125" s="73"/>
      <c r="E125" s="73"/>
      <c r="F125" s="74"/>
      <c r="G125" s="73"/>
      <c r="H125" s="73"/>
      <c r="I125" s="74"/>
    </row>
    <row r="126" spans="1:9" ht="12.75" customHeight="1" x14ac:dyDescent="0.2">
      <c r="A126" s="55" t="s">
        <v>95</v>
      </c>
      <c r="B126" s="53"/>
      <c r="C126" s="54" t="s">
        <v>23</v>
      </c>
      <c r="D126" s="64"/>
      <c r="E126" s="64"/>
      <c r="F126" s="77"/>
      <c r="G126" s="64"/>
      <c r="H126" s="64"/>
      <c r="I126" s="77"/>
    </row>
    <row r="127" spans="1:9" ht="12.75" customHeight="1" x14ac:dyDescent="0.2">
      <c r="A127" s="55" t="s">
        <v>19</v>
      </c>
      <c r="B127" s="57" t="s">
        <v>46</v>
      </c>
      <c r="C127" s="57"/>
      <c r="D127" s="71">
        <v>0</v>
      </c>
      <c r="E127" s="71" t="s">
        <v>13</v>
      </c>
      <c r="F127" s="71" t="s">
        <v>14</v>
      </c>
      <c r="G127" s="71">
        <v>0</v>
      </c>
      <c r="H127" s="71" t="s">
        <v>13</v>
      </c>
      <c r="I127" s="71" t="s">
        <v>14</v>
      </c>
    </row>
    <row r="128" spans="1:9" ht="12.75" customHeight="1" x14ac:dyDescent="0.2">
      <c r="A128" s="55" t="s">
        <v>182</v>
      </c>
      <c r="B128" s="57" t="s">
        <v>20</v>
      </c>
      <c r="C128" s="57" t="s">
        <v>83</v>
      </c>
      <c r="D128" s="71" t="s">
        <v>13</v>
      </c>
      <c r="E128" s="81"/>
      <c r="F128" s="82"/>
      <c r="G128" s="71" t="s">
        <v>13</v>
      </c>
      <c r="H128" s="81"/>
      <c r="I128" s="82"/>
    </row>
    <row r="129" spans="1:9" ht="12.75" customHeight="1" x14ac:dyDescent="0.2">
      <c r="A129" s="55" t="s">
        <v>183</v>
      </c>
      <c r="B129" s="57" t="s">
        <v>21</v>
      </c>
      <c r="C129" s="57" t="s">
        <v>94</v>
      </c>
      <c r="D129" s="71" t="s">
        <v>13</v>
      </c>
      <c r="E129" s="71"/>
      <c r="F129" s="75"/>
      <c r="G129" s="71" t="s">
        <v>13</v>
      </c>
      <c r="H129" s="71"/>
      <c r="I129" s="75"/>
    </row>
    <row r="130" spans="1:9" ht="38.25" customHeight="1" x14ac:dyDescent="0.2">
      <c r="A130" s="55" t="s">
        <v>184</v>
      </c>
      <c r="B130" s="57" t="s">
        <v>24</v>
      </c>
      <c r="C130" s="57"/>
      <c r="D130" s="71">
        <v>0</v>
      </c>
      <c r="E130" s="71" t="s">
        <v>25</v>
      </c>
      <c r="F130" s="75">
        <v>0</v>
      </c>
      <c r="G130" s="71">
        <v>0</v>
      </c>
      <c r="H130" s="71" t="s">
        <v>13</v>
      </c>
      <c r="I130" s="75">
        <v>0</v>
      </c>
    </row>
    <row r="131" spans="1:9" ht="25.5" customHeight="1" x14ac:dyDescent="0.2">
      <c r="A131" s="55" t="s">
        <v>191</v>
      </c>
      <c r="B131" s="57"/>
      <c r="C131" s="54" t="s">
        <v>97</v>
      </c>
      <c r="D131" s="71" t="s">
        <v>13</v>
      </c>
      <c r="E131" s="71" t="s">
        <v>13</v>
      </c>
      <c r="F131" s="71" t="s">
        <v>13</v>
      </c>
      <c r="G131" s="71" t="s">
        <v>13</v>
      </c>
      <c r="H131" s="71" t="s">
        <v>13</v>
      </c>
      <c r="I131" s="71" t="s">
        <v>13</v>
      </c>
    </row>
    <row r="132" spans="1:9" ht="12.75" customHeight="1" x14ac:dyDescent="0.2">
      <c r="A132" s="55" t="s">
        <v>98</v>
      </c>
      <c r="B132" s="53"/>
      <c r="C132" s="54" t="s">
        <v>118</v>
      </c>
      <c r="D132" s="73"/>
      <c r="E132" s="73"/>
      <c r="F132" s="74"/>
      <c r="G132" s="73"/>
      <c r="H132" s="73"/>
      <c r="I132" s="74"/>
    </row>
    <row r="133" spans="1:9" ht="12.75" customHeight="1" x14ac:dyDescent="0.2">
      <c r="A133" s="55" t="s">
        <v>100</v>
      </c>
      <c r="B133" s="53"/>
      <c r="C133" s="54" t="s">
        <v>119</v>
      </c>
      <c r="D133" s="73"/>
      <c r="E133" s="73"/>
      <c r="F133" s="74"/>
      <c r="G133" s="73"/>
      <c r="H133" s="73"/>
      <c r="I133" s="74"/>
    </row>
    <row r="134" spans="1:9" ht="12.75" customHeight="1" x14ac:dyDescent="0.2">
      <c r="A134" s="55" t="s">
        <v>101</v>
      </c>
      <c r="B134" s="53"/>
      <c r="C134" s="54" t="s">
        <v>120</v>
      </c>
      <c r="D134" s="73"/>
      <c r="E134" s="73"/>
      <c r="F134" s="74"/>
      <c r="G134" s="73"/>
      <c r="H134" s="73"/>
      <c r="I134" s="74"/>
    </row>
    <row r="135" spans="1:9" ht="12.75" customHeight="1" x14ac:dyDescent="0.2">
      <c r="A135" s="55" t="s">
        <v>102</v>
      </c>
      <c r="B135" s="53"/>
      <c r="C135" s="54" t="s">
        <v>121</v>
      </c>
      <c r="D135" s="73"/>
      <c r="E135" s="73"/>
      <c r="F135" s="74"/>
      <c r="G135" s="73"/>
      <c r="H135" s="73"/>
      <c r="I135" s="74"/>
    </row>
    <row r="136" spans="1:9" ht="12.75" customHeight="1" x14ac:dyDescent="0.2">
      <c r="A136" s="55" t="s">
        <v>95</v>
      </c>
      <c r="B136" s="53"/>
      <c r="C136" s="54" t="s">
        <v>23</v>
      </c>
      <c r="D136" s="71"/>
      <c r="E136" s="71"/>
      <c r="F136" s="75"/>
      <c r="G136" s="71"/>
      <c r="H136" s="71"/>
      <c r="I136" s="75"/>
    </row>
    <row r="137" spans="1:9" ht="12.75" customHeight="1" x14ac:dyDescent="0.2">
      <c r="A137" s="55" t="s">
        <v>58</v>
      </c>
      <c r="B137" s="56" t="s">
        <v>59</v>
      </c>
      <c r="C137" s="56"/>
      <c r="D137" s="71" t="s">
        <v>13</v>
      </c>
      <c r="E137" s="76">
        <v>0</v>
      </c>
      <c r="F137" s="77">
        <v>0</v>
      </c>
      <c r="G137" s="71" t="s">
        <v>13</v>
      </c>
      <c r="H137" s="64">
        <v>0</v>
      </c>
      <c r="I137" s="77">
        <v>0</v>
      </c>
    </row>
    <row r="138" spans="1:9" ht="12.75" customHeight="1" x14ac:dyDescent="0.2">
      <c r="A138" s="55" t="s">
        <v>3</v>
      </c>
      <c r="B138" s="57"/>
      <c r="C138" s="54" t="s">
        <v>78</v>
      </c>
      <c r="D138" s="71" t="s">
        <v>13</v>
      </c>
      <c r="E138" s="71"/>
      <c r="F138" s="75"/>
      <c r="G138" s="71" t="s">
        <v>13</v>
      </c>
      <c r="H138" s="71"/>
      <c r="I138" s="75"/>
    </row>
    <row r="139" spans="1:9" ht="12.75" customHeight="1" x14ac:dyDescent="0.2">
      <c r="A139" s="55" t="s">
        <v>4</v>
      </c>
      <c r="B139" s="57"/>
      <c r="C139" s="54" t="s">
        <v>79</v>
      </c>
      <c r="D139" s="71" t="s">
        <v>13</v>
      </c>
      <c r="E139" s="71"/>
      <c r="F139" s="75"/>
      <c r="G139" s="71" t="s">
        <v>13</v>
      </c>
      <c r="H139" s="71"/>
      <c r="I139" s="75"/>
    </row>
    <row r="140" spans="1:9" ht="12.75" customHeight="1" x14ac:dyDescent="0.2">
      <c r="A140" s="55" t="s">
        <v>93</v>
      </c>
      <c r="B140" s="53"/>
      <c r="C140" s="54" t="s">
        <v>23</v>
      </c>
      <c r="D140" s="71" t="s">
        <v>13</v>
      </c>
      <c r="E140" s="71"/>
      <c r="F140" s="75"/>
      <c r="G140" s="71" t="s">
        <v>13</v>
      </c>
      <c r="H140" s="71"/>
      <c r="I140" s="75"/>
    </row>
    <row r="141" spans="1:9" ht="38.25" customHeight="1" x14ac:dyDescent="0.2">
      <c r="A141" s="55" t="s">
        <v>185</v>
      </c>
      <c r="B141" s="57" t="s">
        <v>86</v>
      </c>
      <c r="C141" s="57"/>
      <c r="D141" s="76">
        <v>0</v>
      </c>
      <c r="E141" s="76">
        <v>0</v>
      </c>
      <c r="F141" s="77">
        <v>0</v>
      </c>
      <c r="G141" s="64">
        <v>0</v>
      </c>
      <c r="H141" s="64">
        <v>0</v>
      </c>
      <c r="I141" s="77">
        <v>0</v>
      </c>
    </row>
    <row r="142" spans="1:9" ht="12.75" customHeight="1" x14ac:dyDescent="0.2">
      <c r="A142" s="55" t="s">
        <v>3</v>
      </c>
      <c r="B142" s="57"/>
      <c r="C142" s="54" t="s">
        <v>78</v>
      </c>
      <c r="D142" s="71"/>
      <c r="E142" s="71"/>
      <c r="F142" s="75"/>
      <c r="G142" s="71"/>
      <c r="H142" s="71"/>
      <c r="I142" s="75"/>
    </row>
    <row r="143" spans="1:9" ht="12.75" customHeight="1" x14ac:dyDescent="0.2">
      <c r="A143" s="55" t="s">
        <v>4</v>
      </c>
      <c r="B143" s="57"/>
      <c r="C143" s="54" t="s">
        <v>79</v>
      </c>
      <c r="D143" s="71"/>
      <c r="E143" s="71"/>
      <c r="F143" s="75"/>
      <c r="G143" s="71"/>
      <c r="H143" s="71"/>
      <c r="I143" s="75"/>
    </row>
    <row r="144" spans="1:9" ht="12.75" customHeight="1" x14ac:dyDescent="0.2">
      <c r="A144" s="55" t="s">
        <v>93</v>
      </c>
      <c r="B144" s="53"/>
      <c r="C144" s="54" t="s">
        <v>23</v>
      </c>
      <c r="D144" s="71"/>
      <c r="E144" s="71"/>
      <c r="F144" s="75"/>
      <c r="G144" s="71"/>
      <c r="H144" s="71"/>
      <c r="I144" s="75"/>
    </row>
  </sheetData>
  <mergeCells count="25">
    <mergeCell ref="B24:B29"/>
    <mergeCell ref="C24:C29"/>
    <mergeCell ref="D24:F25"/>
    <mergeCell ref="G24:I25"/>
    <mergeCell ref="C16:E16"/>
    <mergeCell ref="D26:E26"/>
    <mergeCell ref="F26:F29"/>
    <mergeCell ref="G26:H26"/>
    <mergeCell ref="A17:I17"/>
    <mergeCell ref="A18:I18"/>
    <mergeCell ref="B19:D19"/>
    <mergeCell ref="E19:G19"/>
    <mergeCell ref="I26:I29"/>
    <mergeCell ref="D27:D29"/>
    <mergeCell ref="E27:E29"/>
    <mergeCell ref="G27:G29"/>
    <mergeCell ref="H27:H29"/>
    <mergeCell ref="A21:I21"/>
    <mergeCell ref="A22:I22"/>
    <mergeCell ref="A24:A29"/>
    <mergeCell ref="G2:I5"/>
    <mergeCell ref="G9:I14"/>
    <mergeCell ref="A13:E13"/>
    <mergeCell ref="A14:E14"/>
    <mergeCell ref="A15:E15"/>
  </mergeCells>
  <phoneticPr fontId="4" type="noConversion"/>
  <dataValidations count="1">
    <dataValidation type="date" allowBlank="1" showInputMessage="1" showErrorMessage="1" sqref="E19">
      <formula1>43282</formula1>
      <formula2>54789</formula2>
    </dataValidation>
  </dataValidations>
  <hyperlinks>
    <hyperlink ref="C16" r:id="rId1"/>
  </hyperlinks>
  <pageMargins left="0" right="0" top="0.59055118110236227" bottom="0.59055118110236227" header="0.51181102362204722" footer="0.51181102362204722"/>
  <pageSetup paperSize="9" scale="95" orientation="portrait" r:id="rId2"/>
  <rowBreaks count="1" manualBreakCount="1">
    <brk id="10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zoomScaleNormal="100" workbookViewId="0">
      <selection activeCell="B3" sqref="B3"/>
    </sheetView>
  </sheetViews>
  <sheetFormatPr defaultRowHeight="12.75" x14ac:dyDescent="0.2"/>
  <cols>
    <col min="1" max="1" width="58.28515625" customWidth="1"/>
    <col min="2" max="2" width="8.5703125" customWidth="1"/>
    <col min="3" max="3" width="13" style="23" customWidth="1"/>
    <col min="4" max="4" width="14.7109375" style="23" customWidth="1"/>
  </cols>
  <sheetData>
    <row r="1" spans="1:7" ht="15.75" x14ac:dyDescent="0.25">
      <c r="A1" s="3"/>
      <c r="B1" s="11" t="s">
        <v>26</v>
      </c>
      <c r="D1" s="29"/>
      <c r="E1" s="1"/>
    </row>
    <row r="2" spans="1:7" ht="15.75" x14ac:dyDescent="0.25">
      <c r="A2" s="2"/>
      <c r="B2" s="11" t="s">
        <v>63</v>
      </c>
      <c r="C2" s="29"/>
      <c r="D2" s="29"/>
    </row>
    <row r="3" spans="1:7" x14ac:dyDescent="0.2">
      <c r="A3" s="3"/>
      <c r="B3" s="7"/>
      <c r="C3" s="29"/>
      <c r="D3" s="29"/>
    </row>
    <row r="4" spans="1:7" ht="62.25" customHeight="1" x14ac:dyDescent="0.2">
      <c r="A4" s="16" t="s">
        <v>27</v>
      </c>
      <c r="B4" s="16" t="s">
        <v>35</v>
      </c>
      <c r="C4" s="16" t="s">
        <v>149</v>
      </c>
      <c r="D4" s="16" t="s">
        <v>150</v>
      </c>
    </row>
    <row r="5" spans="1:7" x14ac:dyDescent="0.2">
      <c r="A5" s="6">
        <v>1</v>
      </c>
      <c r="B5" s="6">
        <v>2</v>
      </c>
      <c r="C5" s="6">
        <v>3</v>
      </c>
      <c r="D5" s="6">
        <v>4</v>
      </c>
    </row>
    <row r="6" spans="1:7" x14ac:dyDescent="0.2">
      <c r="A6" s="5" t="s">
        <v>122</v>
      </c>
      <c r="B6" s="18" t="s">
        <v>47</v>
      </c>
      <c r="C6" s="24">
        <f>SUM(C7:C14)</f>
        <v>30.4</v>
      </c>
      <c r="D6" s="24">
        <f>SUM(D7:D14)</f>
        <v>97.399999999999991</v>
      </c>
    </row>
    <row r="7" spans="1:7" x14ac:dyDescent="0.2">
      <c r="A7" s="22" t="s">
        <v>85</v>
      </c>
      <c r="B7" s="18" t="s">
        <v>48</v>
      </c>
      <c r="C7" s="42">
        <v>3.1</v>
      </c>
      <c r="D7" s="42">
        <v>8.6999999999999993</v>
      </c>
      <c r="F7" s="41"/>
      <c r="G7" s="41"/>
    </row>
    <row r="8" spans="1:7" x14ac:dyDescent="0.2">
      <c r="A8" s="5" t="s">
        <v>28</v>
      </c>
      <c r="B8" s="18" t="s">
        <v>49</v>
      </c>
      <c r="C8" s="43">
        <v>-0.2</v>
      </c>
      <c r="D8" s="43">
        <v>0</v>
      </c>
      <c r="F8" s="41"/>
      <c r="G8" s="41"/>
    </row>
    <row r="9" spans="1:7" x14ac:dyDescent="0.2">
      <c r="A9" s="5" t="s">
        <v>29</v>
      </c>
      <c r="B9" s="18" t="s">
        <v>50</v>
      </c>
      <c r="C9" s="43">
        <v>21.9</v>
      </c>
      <c r="D9" s="43">
        <v>56.6</v>
      </c>
      <c r="F9" s="41"/>
      <c r="G9" s="41"/>
    </row>
    <row r="10" spans="1:7" ht="12.75" customHeight="1" x14ac:dyDescent="0.2">
      <c r="A10" s="5" t="s">
        <v>30</v>
      </c>
      <c r="B10" s="18" t="s">
        <v>51</v>
      </c>
      <c r="C10" s="43">
        <v>0</v>
      </c>
      <c r="D10" s="43">
        <v>0</v>
      </c>
      <c r="F10" s="41"/>
      <c r="G10" s="41"/>
    </row>
    <row r="11" spans="1:7" x14ac:dyDescent="0.2">
      <c r="A11" s="5" t="s">
        <v>31</v>
      </c>
      <c r="B11" s="18" t="s">
        <v>52</v>
      </c>
      <c r="C11" s="43">
        <v>0</v>
      </c>
      <c r="D11" s="43">
        <v>0</v>
      </c>
      <c r="F11" s="41"/>
      <c r="G11" s="41"/>
    </row>
    <row r="12" spans="1:7" ht="12.75" customHeight="1" x14ac:dyDescent="0.2">
      <c r="A12" s="5" t="s">
        <v>32</v>
      </c>
      <c r="B12" s="18" t="s">
        <v>53</v>
      </c>
      <c r="C12" s="43">
        <v>0</v>
      </c>
      <c r="D12" s="43">
        <v>0</v>
      </c>
      <c r="F12" s="41"/>
      <c r="G12" s="41"/>
    </row>
    <row r="13" spans="1:7" ht="12.75" customHeight="1" x14ac:dyDescent="0.2">
      <c r="A13" s="5" t="s">
        <v>33</v>
      </c>
      <c r="B13" s="18" t="s">
        <v>54</v>
      </c>
      <c r="C13" s="43">
        <v>6</v>
      </c>
      <c r="D13" s="43">
        <v>27.8</v>
      </c>
      <c r="F13" s="41"/>
      <c r="G13" s="41"/>
    </row>
    <row r="14" spans="1:7" x14ac:dyDescent="0.2">
      <c r="A14" s="5" t="s">
        <v>154</v>
      </c>
      <c r="B14" s="18" t="s">
        <v>55</v>
      </c>
      <c r="C14" s="43">
        <v>-0.4</v>
      </c>
      <c r="D14" s="43">
        <v>4.3</v>
      </c>
      <c r="F14" s="41"/>
      <c r="G14" s="41"/>
    </row>
  </sheetData>
  <phoneticPr fontId="4" type="noConversion"/>
  <pageMargins left="0.59055118110236227" right="0.39370078740157483"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zoomScaleNormal="100" workbookViewId="0">
      <selection activeCell="B3" sqref="B3"/>
    </sheetView>
  </sheetViews>
  <sheetFormatPr defaultRowHeight="12.75" x14ac:dyDescent="0.2"/>
  <cols>
    <col min="1" max="1" width="59" customWidth="1"/>
    <col min="2" max="2" width="10.28515625" customWidth="1"/>
    <col min="3" max="3" width="16.28515625" customWidth="1"/>
    <col min="6" max="6" width="14.5703125" customWidth="1"/>
  </cols>
  <sheetData>
    <row r="1" spans="1:6" ht="15.75" x14ac:dyDescent="0.25">
      <c r="A1" s="17" t="s">
        <v>34</v>
      </c>
      <c r="D1" s="4"/>
      <c r="E1" s="4"/>
      <c r="F1" s="4"/>
    </row>
    <row r="2" spans="1:6" ht="15.75" x14ac:dyDescent="0.25">
      <c r="B2" s="17" t="s">
        <v>155</v>
      </c>
      <c r="D2" s="4"/>
      <c r="E2" s="4"/>
      <c r="F2" s="4"/>
    </row>
    <row r="3" spans="1:6" x14ac:dyDescent="0.2">
      <c r="A3" s="1"/>
      <c r="B3" s="4"/>
      <c r="C3" s="4"/>
      <c r="D3" s="4"/>
      <c r="E3" s="4"/>
      <c r="F3" s="4"/>
    </row>
    <row r="4" spans="1:6" ht="51" customHeight="1" x14ac:dyDescent="0.2">
      <c r="A4" s="25" t="s">
        <v>0</v>
      </c>
      <c r="B4" s="25" t="s">
        <v>35</v>
      </c>
      <c r="C4" s="25" t="s">
        <v>65</v>
      </c>
      <c r="D4" s="8"/>
      <c r="E4" s="8"/>
      <c r="F4" s="8"/>
    </row>
    <row r="5" spans="1:6" ht="19.5" customHeight="1" x14ac:dyDescent="0.2">
      <c r="A5" s="25">
        <v>1</v>
      </c>
      <c r="B5" s="25">
        <v>2</v>
      </c>
      <c r="C5" s="25">
        <v>3</v>
      </c>
      <c r="D5" s="8"/>
      <c r="E5" s="8"/>
      <c r="F5" s="8"/>
    </row>
    <row r="6" spans="1:6" ht="31.5" x14ac:dyDescent="0.25">
      <c r="A6" s="26" t="s">
        <v>156</v>
      </c>
      <c r="B6" s="28" t="s">
        <v>96</v>
      </c>
      <c r="C6" s="26">
        <v>32</v>
      </c>
      <c r="D6" s="8"/>
      <c r="E6" s="8"/>
      <c r="F6" s="8"/>
    </row>
    <row r="7" spans="1:6" ht="31.5" x14ac:dyDescent="0.25">
      <c r="A7" s="26" t="s">
        <v>157</v>
      </c>
      <c r="B7" s="28" t="s">
        <v>87</v>
      </c>
      <c r="C7" s="26">
        <v>61</v>
      </c>
      <c r="D7" s="8"/>
      <c r="E7" s="8"/>
      <c r="F7" s="8"/>
    </row>
    <row r="8" spans="1:6" ht="31.5" x14ac:dyDescent="0.25">
      <c r="A8" s="26" t="s">
        <v>158</v>
      </c>
      <c r="B8" s="28" t="s">
        <v>88</v>
      </c>
      <c r="C8" s="26">
        <v>0</v>
      </c>
      <c r="D8" s="8"/>
      <c r="E8" s="8"/>
      <c r="F8" s="8"/>
    </row>
    <row r="9" spans="1:6" ht="47.25" x14ac:dyDescent="0.25">
      <c r="A9" s="26" t="s">
        <v>168</v>
      </c>
      <c r="B9" s="28" t="s">
        <v>89</v>
      </c>
      <c r="C9" s="26">
        <v>552</v>
      </c>
      <c r="D9" s="8"/>
      <c r="E9" s="8"/>
      <c r="F9" s="8"/>
    </row>
    <row r="10" spans="1:6" ht="21.75" customHeight="1" x14ac:dyDescent="0.25">
      <c r="A10" s="26" t="s">
        <v>167</v>
      </c>
      <c r="B10" s="28" t="s">
        <v>123</v>
      </c>
      <c r="C10" s="40">
        <v>12</v>
      </c>
      <c r="D10" s="8"/>
      <c r="E10" s="8"/>
      <c r="F10" s="8"/>
    </row>
    <row r="11" spans="1:6" ht="21" customHeight="1" x14ac:dyDescent="0.25">
      <c r="A11" s="26" t="s">
        <v>169</v>
      </c>
      <c r="B11" s="28" t="s">
        <v>124</v>
      </c>
      <c r="C11" s="40"/>
      <c r="D11" s="8"/>
      <c r="E11" s="8"/>
      <c r="F11" s="8"/>
    </row>
    <row r="12" spans="1:6" ht="15.75" x14ac:dyDescent="0.25">
      <c r="A12" s="26" t="s">
        <v>170</v>
      </c>
      <c r="B12" s="28" t="s">
        <v>125</v>
      </c>
      <c r="C12" s="40"/>
      <c r="D12" s="8"/>
      <c r="E12" s="8"/>
      <c r="F12" s="8"/>
    </row>
    <row r="13" spans="1:6" ht="18.75" customHeight="1" x14ac:dyDescent="0.25">
      <c r="A13" s="26" t="s">
        <v>171</v>
      </c>
      <c r="B13" s="28" t="s">
        <v>126</v>
      </c>
      <c r="C13" s="40"/>
      <c r="D13" s="8"/>
      <c r="E13" s="8"/>
      <c r="F13" s="8"/>
    </row>
    <row r="14" spans="1:6" ht="31.5" x14ac:dyDescent="0.25">
      <c r="A14" s="26" t="s">
        <v>174</v>
      </c>
      <c r="B14" s="28" t="s">
        <v>90</v>
      </c>
      <c r="C14" s="40">
        <v>13362</v>
      </c>
      <c r="D14" s="8"/>
      <c r="E14" s="8"/>
      <c r="F14" s="8"/>
    </row>
    <row r="15" spans="1:6" ht="21.75" customHeight="1" x14ac:dyDescent="0.25">
      <c r="A15" s="26" t="s">
        <v>167</v>
      </c>
      <c r="B15" s="28" t="s">
        <v>127</v>
      </c>
      <c r="C15" s="40">
        <v>28</v>
      </c>
      <c r="D15" s="8"/>
      <c r="E15" s="8"/>
      <c r="F15" s="8"/>
    </row>
    <row r="16" spans="1:6" ht="21" customHeight="1" x14ac:dyDescent="0.25">
      <c r="A16" s="26" t="s">
        <v>169</v>
      </c>
      <c r="B16" s="28" t="s">
        <v>128</v>
      </c>
      <c r="C16" s="26"/>
      <c r="D16" s="8"/>
      <c r="E16" s="8"/>
      <c r="F16" s="8"/>
    </row>
    <row r="17" spans="1:6" ht="15.75" x14ac:dyDescent="0.25">
      <c r="A17" s="26" t="s">
        <v>170</v>
      </c>
      <c r="B17" s="28" t="s">
        <v>129</v>
      </c>
      <c r="C17" s="26"/>
      <c r="D17" s="8"/>
      <c r="E17" s="8"/>
      <c r="F17" s="8"/>
    </row>
    <row r="18" spans="1:6" ht="18.75" customHeight="1" x14ac:dyDescent="0.25">
      <c r="A18" s="26" t="s">
        <v>171</v>
      </c>
      <c r="B18" s="28" t="s">
        <v>130</v>
      </c>
      <c r="C18" s="26"/>
      <c r="D18" s="8"/>
      <c r="E18" s="8"/>
      <c r="F18" s="8"/>
    </row>
    <row r="19" spans="1:6" ht="15.75" customHeight="1" x14ac:dyDescent="0.25">
      <c r="A19" s="26" t="s">
        <v>92</v>
      </c>
      <c r="B19" s="28" t="s">
        <v>91</v>
      </c>
      <c r="C19" s="26">
        <v>427</v>
      </c>
      <c r="D19" s="8"/>
      <c r="E19" s="8"/>
      <c r="F19" s="8"/>
    </row>
    <row r="20" spans="1:6" x14ac:dyDescent="0.2">
      <c r="A20" s="8"/>
      <c r="B20" s="10"/>
      <c r="C20" s="10"/>
      <c r="D20" s="10"/>
      <c r="E20" s="10"/>
      <c r="F20" s="8"/>
    </row>
    <row r="21" spans="1:6" x14ac:dyDescent="0.2">
      <c r="A21" s="8"/>
      <c r="B21" s="10"/>
      <c r="C21" s="10"/>
      <c r="D21" s="10"/>
      <c r="E21" s="10"/>
      <c r="F21" s="8"/>
    </row>
    <row r="22" spans="1:6" x14ac:dyDescent="0.2">
      <c r="A22" s="8"/>
      <c r="B22" s="8"/>
      <c r="C22" s="8"/>
      <c r="D22" s="8"/>
      <c r="E22" s="8"/>
      <c r="F22" s="8"/>
    </row>
  </sheetData>
  <phoneticPr fontId="4" type="noConversion"/>
  <pageMargins left="0.78740157480314965" right="0.59055118110236227"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zoomScaleNormal="100" workbookViewId="0">
      <selection activeCell="H17" sqref="H17"/>
    </sheetView>
  </sheetViews>
  <sheetFormatPr defaultRowHeight="12.75" x14ac:dyDescent="0.2"/>
  <cols>
    <col min="1" max="1" width="42.7109375" customWidth="1"/>
    <col min="2" max="2" width="9.5703125" customWidth="1"/>
    <col min="3" max="3" width="11.85546875" customWidth="1"/>
    <col min="4" max="4" width="21.7109375" customWidth="1"/>
  </cols>
  <sheetData>
    <row r="1" spans="1:6" ht="15" x14ac:dyDescent="0.2">
      <c r="B1" s="27" t="s">
        <v>189</v>
      </c>
      <c r="C1" s="4"/>
    </row>
    <row r="2" spans="1:6" ht="15.75" x14ac:dyDescent="0.25">
      <c r="B2" s="11" t="s">
        <v>64</v>
      </c>
      <c r="C2" s="4"/>
    </row>
    <row r="3" spans="1:6" x14ac:dyDescent="0.2">
      <c r="A3" s="2"/>
      <c r="B3" s="4"/>
      <c r="C3" s="4"/>
    </row>
    <row r="4" spans="1:6" ht="25.5" x14ac:dyDescent="0.2">
      <c r="A4" s="16" t="s">
        <v>0</v>
      </c>
      <c r="B4" s="16" t="s">
        <v>35</v>
      </c>
      <c r="C4" s="16" t="s">
        <v>81</v>
      </c>
      <c r="D4" s="19" t="s">
        <v>65</v>
      </c>
    </row>
    <row r="5" spans="1:6" x14ac:dyDescent="0.2">
      <c r="A5" s="13">
        <v>1</v>
      </c>
      <c r="B5" s="13">
        <v>2</v>
      </c>
      <c r="C5" s="13">
        <v>3</v>
      </c>
      <c r="D5" s="13">
        <v>4</v>
      </c>
    </row>
    <row r="6" spans="1:6" ht="25.5" x14ac:dyDescent="0.2">
      <c r="A6" s="5" t="s">
        <v>36</v>
      </c>
      <c r="B6" s="20" t="s">
        <v>131</v>
      </c>
      <c r="C6" s="14" t="s">
        <v>70</v>
      </c>
      <c r="D6" s="46">
        <v>853</v>
      </c>
    </row>
    <row r="7" spans="1:6" ht="25.5" x14ac:dyDescent="0.2">
      <c r="A7" s="5" t="s">
        <v>132</v>
      </c>
      <c r="B7" s="20" t="s">
        <v>133</v>
      </c>
      <c r="C7" s="14" t="s">
        <v>70</v>
      </c>
      <c r="D7" s="46">
        <v>0</v>
      </c>
    </row>
    <row r="8" spans="1:6" ht="25.5" x14ac:dyDescent="0.2">
      <c r="A8" s="5" t="s">
        <v>138</v>
      </c>
      <c r="B8" s="20" t="s">
        <v>134</v>
      </c>
      <c r="C8" s="14" t="s">
        <v>70</v>
      </c>
      <c r="D8" s="48">
        <v>0</v>
      </c>
    </row>
    <row r="9" spans="1:6" x14ac:dyDescent="0.2">
      <c r="A9" s="5" t="s">
        <v>66</v>
      </c>
      <c r="B9" s="20" t="s">
        <v>135</v>
      </c>
      <c r="C9" s="15" t="s">
        <v>69</v>
      </c>
      <c r="D9" s="44">
        <v>12.45</v>
      </c>
      <c r="F9" s="12"/>
    </row>
    <row r="10" spans="1:6" ht="25.5" x14ac:dyDescent="0.2">
      <c r="A10" s="5" t="s">
        <v>67</v>
      </c>
      <c r="B10" s="20" t="s">
        <v>136</v>
      </c>
      <c r="C10" s="15" t="s">
        <v>69</v>
      </c>
      <c r="D10" s="44">
        <v>0.92</v>
      </c>
      <c r="F10" s="12"/>
    </row>
    <row r="11" spans="1:6" ht="25.5" x14ac:dyDescent="0.2">
      <c r="A11" s="5" t="s">
        <v>68</v>
      </c>
      <c r="B11" s="20" t="s">
        <v>137</v>
      </c>
      <c r="C11" s="15" t="s">
        <v>69</v>
      </c>
      <c r="D11" s="45">
        <v>0.01</v>
      </c>
    </row>
    <row r="12" spans="1:6" ht="25.5" x14ac:dyDescent="0.2">
      <c r="A12" s="5" t="s">
        <v>143</v>
      </c>
      <c r="B12" s="20" t="s">
        <v>139</v>
      </c>
      <c r="C12" s="15" t="s">
        <v>57</v>
      </c>
      <c r="D12" s="45">
        <v>0</v>
      </c>
    </row>
    <row r="13" spans="1:6" ht="25.5" x14ac:dyDescent="0.2">
      <c r="A13" s="5" t="s">
        <v>144</v>
      </c>
      <c r="B13" s="20" t="s">
        <v>140</v>
      </c>
      <c r="C13" s="15" t="s">
        <v>57</v>
      </c>
      <c r="D13" s="45">
        <v>0</v>
      </c>
    </row>
    <row r="14" spans="1:6" ht="25.5" x14ac:dyDescent="0.2">
      <c r="A14" s="5" t="s">
        <v>145</v>
      </c>
      <c r="B14" s="20" t="s">
        <v>141</v>
      </c>
      <c r="C14" s="15" t="s">
        <v>57</v>
      </c>
      <c r="D14" s="45">
        <v>0</v>
      </c>
    </row>
    <row r="15" spans="1:6" x14ac:dyDescent="0.2">
      <c r="A15" s="5" t="s">
        <v>146</v>
      </c>
      <c r="B15" s="20" t="s">
        <v>142</v>
      </c>
      <c r="C15" s="15" t="s">
        <v>57</v>
      </c>
      <c r="D15" s="45">
        <v>0</v>
      </c>
    </row>
    <row r="16" spans="1:6" ht="25.5" x14ac:dyDescent="0.2">
      <c r="A16" s="5" t="s">
        <v>147</v>
      </c>
      <c r="B16" s="20" t="s">
        <v>142</v>
      </c>
      <c r="C16" s="15" t="s">
        <v>57</v>
      </c>
      <c r="D16" s="45">
        <v>0</v>
      </c>
    </row>
    <row r="17" spans="1:4" x14ac:dyDescent="0.2">
      <c r="A17" s="30"/>
      <c r="B17" s="31"/>
      <c r="C17" s="32"/>
      <c r="D17" s="12"/>
    </row>
    <row r="18" spans="1:4" x14ac:dyDescent="0.2">
      <c r="A18" s="30"/>
      <c r="B18" s="31"/>
      <c r="C18" s="32"/>
      <c r="D18" s="12"/>
    </row>
    <row r="20" spans="1:4" ht="19.5" x14ac:dyDescent="0.3">
      <c r="A20" s="30" t="s">
        <v>72</v>
      </c>
      <c r="B20" s="34"/>
      <c r="D20" s="34" t="s">
        <v>177</v>
      </c>
    </row>
    <row r="21" spans="1:4" x14ac:dyDescent="0.2">
      <c r="A21" s="30"/>
      <c r="B21" s="33" t="s">
        <v>73</v>
      </c>
      <c r="C21" s="37"/>
      <c r="D21" s="33" t="s">
        <v>173</v>
      </c>
    </row>
    <row r="22" spans="1:4" x14ac:dyDescent="0.2">
      <c r="A22" s="30"/>
      <c r="B22" s="33" t="s">
        <v>71</v>
      </c>
      <c r="C22" s="37"/>
      <c r="D22" s="37"/>
    </row>
    <row r="23" spans="1:4" x14ac:dyDescent="0.2">
      <c r="A23" s="30"/>
      <c r="B23" s="37"/>
      <c r="C23" s="37"/>
      <c r="D23" s="37"/>
    </row>
    <row r="24" spans="1:4" ht="19.5" x14ac:dyDescent="0.3">
      <c r="A24" s="30" t="s">
        <v>164</v>
      </c>
      <c r="B24" s="34"/>
      <c r="C24" s="37"/>
      <c r="D24" s="34" t="s">
        <v>178</v>
      </c>
    </row>
    <row r="25" spans="1:4" x14ac:dyDescent="0.2">
      <c r="A25" s="30" t="s">
        <v>159</v>
      </c>
      <c r="B25" s="33" t="s">
        <v>73</v>
      </c>
      <c r="C25" s="37"/>
      <c r="D25" s="33" t="s">
        <v>173</v>
      </c>
    </row>
    <row r="26" spans="1:4" x14ac:dyDescent="0.2">
      <c r="A26" s="30" t="s">
        <v>160</v>
      </c>
      <c r="B26" s="37"/>
      <c r="C26" s="37"/>
      <c r="D26" s="37"/>
    </row>
    <row r="27" spans="1:4" x14ac:dyDescent="0.2">
      <c r="A27" s="30" t="s">
        <v>192</v>
      </c>
      <c r="B27" s="37"/>
      <c r="C27" s="37"/>
      <c r="D27" s="37"/>
    </row>
    <row r="28" spans="1:4" x14ac:dyDescent="0.2">
      <c r="A28" s="30" t="s">
        <v>161</v>
      </c>
      <c r="B28" s="37"/>
      <c r="C28" s="37"/>
      <c r="D28" s="37"/>
    </row>
    <row r="29" spans="1:4" x14ac:dyDescent="0.2">
      <c r="A29" s="30" t="s">
        <v>162</v>
      </c>
      <c r="B29" s="37"/>
      <c r="C29" s="37"/>
      <c r="D29" s="37"/>
    </row>
    <row r="30" spans="1:4" x14ac:dyDescent="0.2">
      <c r="A30" s="30" t="s">
        <v>163</v>
      </c>
      <c r="B30" s="37"/>
      <c r="C30" s="37"/>
      <c r="D30" s="37"/>
    </row>
    <row r="31" spans="1:4" x14ac:dyDescent="0.2">
      <c r="A31" s="30"/>
      <c r="B31" s="37"/>
      <c r="C31" s="37"/>
      <c r="D31" s="37"/>
    </row>
    <row r="32" spans="1:4" ht="25.5" x14ac:dyDescent="0.2">
      <c r="A32" s="30" t="s">
        <v>165</v>
      </c>
      <c r="B32" s="35"/>
      <c r="C32" s="37"/>
      <c r="D32" s="47" t="s">
        <v>196</v>
      </c>
    </row>
    <row r="33" spans="1:4" ht="25.5" customHeight="1" x14ac:dyDescent="0.2">
      <c r="A33" s="37"/>
      <c r="B33" s="38" t="s">
        <v>73</v>
      </c>
      <c r="C33" s="37"/>
      <c r="D33" s="36" t="s">
        <v>166</v>
      </c>
    </row>
    <row r="34" spans="1:4" x14ac:dyDescent="0.2">
      <c r="A34" s="37"/>
      <c r="B34" s="37"/>
      <c r="C34" s="37"/>
      <c r="D34" s="37"/>
    </row>
    <row r="35" spans="1:4" x14ac:dyDescent="0.2">
      <c r="A35" s="39">
        <v>23</v>
      </c>
      <c r="B35" t="s">
        <v>193</v>
      </c>
      <c r="C35" t="s">
        <v>194</v>
      </c>
      <c r="D35" s="37"/>
    </row>
  </sheetData>
  <phoneticPr fontId="4" type="noConversion"/>
  <pageMargins left="0.78740157480314965" right="0.39370078740157483" top="0.98425196850393704" bottom="0.98425196850393704" header="0.51181102362204722" footer="0.51181102362204722"/>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sheetPr>
  <dimension ref="B1:AA104"/>
  <sheetViews>
    <sheetView tabSelected="1" zoomScaleNormal="100" zoomScaleSheetLayoutView="100" workbookViewId="0">
      <selection activeCell="Z18" sqref="Z18"/>
    </sheetView>
  </sheetViews>
  <sheetFormatPr defaultRowHeight="15" x14ac:dyDescent="0.25"/>
  <cols>
    <col min="1" max="2" width="0.85546875" style="110" customWidth="1"/>
    <col min="3" max="4" width="9.7109375" style="110" customWidth="1"/>
    <col min="5" max="5" width="12.140625" style="110" customWidth="1"/>
    <col min="6" max="6" width="6.5703125" style="110" customWidth="1"/>
    <col min="7" max="7" width="13.7109375" style="110" customWidth="1"/>
    <col min="8" max="8" width="7.5703125" style="110" customWidth="1"/>
    <col min="9" max="9" width="3.42578125" style="110" customWidth="1"/>
    <col min="10" max="10" width="3.7109375" style="110" customWidth="1"/>
    <col min="11" max="11" width="4.42578125" style="110" customWidth="1"/>
    <col min="12" max="12" width="5" style="110" customWidth="1"/>
    <col min="13" max="13" width="3.28515625" style="110" customWidth="1"/>
    <col min="14" max="14" width="3.5703125" style="110" customWidth="1"/>
    <col min="15" max="15" width="3.7109375" style="110" customWidth="1"/>
    <col min="16" max="16" width="4.42578125" style="110" customWidth="1"/>
    <col min="17" max="17" width="5" style="110" customWidth="1"/>
    <col min="18" max="18" width="3.28515625" style="110" customWidth="1"/>
    <col min="19" max="20" width="0.85546875" style="110" customWidth="1"/>
    <col min="21" max="21" width="12.140625" style="110" customWidth="1"/>
    <col min="22" max="22" width="10.5703125" style="110" customWidth="1"/>
    <col min="23" max="24" width="9.140625" style="110"/>
    <col min="25" max="25" width="10.42578125" style="110" customWidth="1"/>
    <col min="26" max="26" width="10.85546875" style="110" customWidth="1"/>
    <col min="27" max="16384" width="9.140625" style="110"/>
  </cols>
  <sheetData>
    <row r="1" spans="2:27" ht="6" customHeight="1" x14ac:dyDescent="0.25"/>
    <row r="2" spans="2:27" s="113" customFormat="1" ht="6" customHeight="1" x14ac:dyDescent="0.2">
      <c r="B2" s="111"/>
      <c r="C2" s="112"/>
      <c r="D2" s="112"/>
      <c r="E2" s="112"/>
      <c r="F2" s="112"/>
      <c r="G2" s="112"/>
      <c r="H2" s="112"/>
      <c r="I2" s="112"/>
      <c r="J2" s="112"/>
      <c r="K2" s="112"/>
      <c r="L2" s="112"/>
      <c r="M2" s="112"/>
      <c r="N2" s="112"/>
      <c r="O2" s="112"/>
      <c r="P2" s="112"/>
      <c r="Q2" s="112"/>
      <c r="R2" s="112"/>
      <c r="S2" s="111"/>
    </row>
    <row r="3" spans="2:27" ht="70.5" customHeight="1" x14ac:dyDescent="0.25">
      <c r="B3" s="114"/>
      <c r="C3" s="115"/>
      <c r="D3" s="115"/>
      <c r="E3" s="115"/>
      <c r="F3" s="115"/>
      <c r="G3" s="115"/>
      <c r="H3" s="114"/>
      <c r="I3" s="116" t="s">
        <v>197</v>
      </c>
      <c r="J3" s="116"/>
      <c r="K3" s="116"/>
      <c r="L3" s="116"/>
      <c r="M3" s="116"/>
      <c r="N3" s="116"/>
      <c r="O3" s="116"/>
      <c r="P3" s="116"/>
      <c r="Q3" s="116"/>
      <c r="R3" s="116"/>
      <c r="S3" s="114"/>
      <c r="W3" s="117" t="s">
        <v>198</v>
      </c>
      <c r="X3" s="118"/>
      <c r="Y3" s="118"/>
      <c r="Z3" s="118"/>
      <c r="AA3" s="118"/>
    </row>
    <row r="4" spans="2:27" x14ac:dyDescent="0.25">
      <c r="B4" s="114"/>
      <c r="C4" s="114"/>
      <c r="D4" s="114"/>
      <c r="E4" s="114"/>
      <c r="F4" s="114"/>
      <c r="G4" s="114"/>
      <c r="H4" s="114"/>
      <c r="I4" s="114"/>
      <c r="J4" s="114"/>
      <c r="K4" s="114"/>
      <c r="L4" s="114"/>
      <c r="M4" s="119" t="s">
        <v>199</v>
      </c>
      <c r="N4" s="119"/>
      <c r="O4" s="119"/>
      <c r="P4" s="119"/>
      <c r="Q4" s="119"/>
      <c r="R4" s="119"/>
      <c r="S4" s="114"/>
      <c r="W4" s="118"/>
      <c r="X4" s="118"/>
      <c r="Y4" s="118"/>
      <c r="Z4" s="118"/>
      <c r="AA4" s="118"/>
    </row>
    <row r="5" spans="2:27" ht="15" customHeight="1" x14ac:dyDescent="0.25">
      <c r="B5" s="114"/>
      <c r="C5" s="120" t="s">
        <v>200</v>
      </c>
      <c r="D5" s="120"/>
      <c r="E5" s="120"/>
      <c r="F5" s="120"/>
      <c r="G5" s="120"/>
      <c r="H5" s="120"/>
      <c r="I5" s="120"/>
      <c r="J5" s="120"/>
      <c r="K5" s="120"/>
      <c r="L5" s="120"/>
      <c r="M5" s="120"/>
      <c r="N5" s="120"/>
      <c r="O5" s="120"/>
      <c r="P5" s="120"/>
      <c r="Q5" s="120"/>
      <c r="R5" s="120"/>
      <c r="S5" s="114"/>
      <c r="U5" s="121">
        <v>43466</v>
      </c>
      <c r="V5" s="121"/>
      <c r="W5" s="118"/>
      <c r="X5" s="118"/>
      <c r="Y5" s="118"/>
      <c r="Z5" s="118"/>
      <c r="AA5" s="118"/>
    </row>
    <row r="6" spans="2:27" x14ac:dyDescent="0.25">
      <c r="B6" s="114"/>
      <c r="C6" s="115"/>
      <c r="D6" s="115"/>
      <c r="E6" s="115"/>
      <c r="F6" s="122" t="s">
        <v>201</v>
      </c>
      <c r="G6" s="123" t="s">
        <v>202</v>
      </c>
      <c r="H6" s="123"/>
      <c r="I6" s="123"/>
      <c r="J6" s="115"/>
      <c r="K6" s="115"/>
      <c r="L6" s="115"/>
      <c r="M6" s="115"/>
      <c r="N6" s="115"/>
      <c r="O6" s="124"/>
      <c r="P6" s="124"/>
      <c r="Q6" s="124"/>
      <c r="R6" s="124"/>
      <c r="S6" s="114"/>
      <c r="U6" s="125">
        <v>43646</v>
      </c>
      <c r="V6" s="125"/>
      <c r="W6" s="126" t="s">
        <v>203</v>
      </c>
      <c r="X6" s="126"/>
      <c r="Y6" s="126"/>
      <c r="Z6" s="126"/>
      <c r="AA6" s="126"/>
    </row>
    <row r="7" spans="2:27" ht="10.5" customHeight="1" x14ac:dyDescent="0.25">
      <c r="B7" s="114"/>
      <c r="C7" s="127"/>
      <c r="D7" s="128"/>
      <c r="E7" s="128"/>
      <c r="F7" s="128"/>
      <c r="G7" s="128"/>
      <c r="H7" s="128"/>
      <c r="I7" s="114"/>
      <c r="J7" s="114"/>
      <c r="K7" s="114"/>
      <c r="L7" s="114"/>
      <c r="M7" s="114"/>
      <c r="N7" s="114"/>
      <c r="O7" s="114"/>
      <c r="P7" s="114"/>
      <c r="Q7" s="114"/>
      <c r="R7" s="114"/>
      <c r="S7" s="114"/>
      <c r="W7" s="126"/>
      <c r="X7" s="126"/>
      <c r="Y7" s="126"/>
      <c r="Z7" s="126"/>
      <c r="AA7" s="126"/>
    </row>
    <row r="8" spans="2:27" ht="15" customHeight="1" x14ac:dyDescent="0.25">
      <c r="B8" s="114"/>
      <c r="C8" s="129" t="s">
        <v>204</v>
      </c>
      <c r="D8" s="130"/>
      <c r="E8" s="131"/>
      <c r="F8" s="132" t="s">
        <v>205</v>
      </c>
      <c r="G8" s="133"/>
      <c r="H8" s="133"/>
      <c r="I8" s="133"/>
      <c r="J8" s="133"/>
      <c r="K8" s="133"/>
      <c r="L8" s="133"/>
      <c r="M8" s="133"/>
      <c r="N8" s="133"/>
      <c r="O8" s="133"/>
      <c r="P8" s="133"/>
      <c r="Q8" s="133"/>
      <c r="R8" s="134"/>
      <c r="S8" s="114"/>
      <c r="U8" s="135">
        <f>DAY(U5)</f>
        <v>1</v>
      </c>
      <c r="V8" s="135">
        <f>DAY(U6)</f>
        <v>30</v>
      </c>
      <c r="W8" s="126"/>
      <c r="X8" s="126"/>
      <c r="Y8" s="126"/>
      <c r="Z8" s="126"/>
      <c r="AA8" s="126"/>
    </row>
    <row r="9" spans="2:27" ht="15" customHeight="1" x14ac:dyDescent="0.25">
      <c r="B9" s="114"/>
      <c r="C9" s="129" t="s">
        <v>206</v>
      </c>
      <c r="D9" s="130"/>
      <c r="E9" s="131"/>
      <c r="F9" s="136">
        <v>101325856</v>
      </c>
      <c r="G9" s="133"/>
      <c r="H9" s="133"/>
      <c r="I9" s="133"/>
      <c r="J9" s="133"/>
      <c r="K9" s="133"/>
      <c r="L9" s="133"/>
      <c r="M9" s="133"/>
      <c r="N9" s="133"/>
      <c r="O9" s="133"/>
      <c r="P9" s="133"/>
      <c r="Q9" s="133"/>
      <c r="R9" s="134"/>
      <c r="S9" s="114"/>
      <c r="U9" s="135">
        <f>MONTH(U5)</f>
        <v>1</v>
      </c>
      <c r="V9" s="135">
        <f>MONTH(U6)</f>
        <v>6</v>
      </c>
      <c r="W9" s="137" t="str">
        <f>IF(U9=1,"январь",IF(U9=2,"февраль",IF(U9=3,"март",IF(U9=4,"апрель",IF(U9=5,"май",IF(U9=6,"июнь",IF(U9=7,"июль",W10)))))))</f>
        <v>январь</v>
      </c>
      <c r="X9" s="137" t="str">
        <f>IF(V9=1,"январь",IF(V9=2,"февраль",IF(V9=3,"март",IF(V9=4,"апрель",IF(V9=5,"май",IF(V9=6,"июнь",IF(V9=7,"июль",X10)))))))</f>
        <v>июнь</v>
      </c>
      <c r="Y9" s="137"/>
    </row>
    <row r="10" spans="2:27" ht="15" customHeight="1" x14ac:dyDescent="0.25">
      <c r="B10" s="114"/>
      <c r="C10" s="129" t="s">
        <v>207</v>
      </c>
      <c r="D10" s="130"/>
      <c r="E10" s="131"/>
      <c r="F10" s="132" t="s">
        <v>208</v>
      </c>
      <c r="G10" s="133"/>
      <c r="H10" s="133"/>
      <c r="I10" s="133"/>
      <c r="J10" s="133"/>
      <c r="K10" s="133"/>
      <c r="L10" s="133"/>
      <c r="M10" s="133"/>
      <c r="N10" s="133"/>
      <c r="O10" s="133"/>
      <c r="P10" s="133"/>
      <c r="Q10" s="133"/>
      <c r="R10" s="134"/>
      <c r="S10" s="114"/>
      <c r="U10" s="135">
        <f>YEAR(U5)</f>
        <v>2019</v>
      </c>
      <c r="V10" s="135">
        <f>YEAR(U6)</f>
        <v>2019</v>
      </c>
      <c r="W10" s="137">
        <f>IF(U9=8,"август",IF(U9=9,"сентябрь",IF(U9=10,"октябрь",IF(U9=11,"ноябрь",IF(U9=12,"декабрь",0)))))</f>
        <v>0</v>
      </c>
      <c r="X10" s="137">
        <f>IF(V9=8,"август",IF(V9=9,"сентябрь",IF(V9=10,"октябрь",IF(V9=11,"ноябрь",IF(V9=12,"декабрь",0)))))</f>
        <v>0</v>
      </c>
      <c r="Y10" s="137"/>
    </row>
    <row r="11" spans="2:27" ht="15" customHeight="1" x14ac:dyDescent="0.25">
      <c r="B11" s="114"/>
      <c r="C11" s="129" t="s">
        <v>209</v>
      </c>
      <c r="D11" s="130"/>
      <c r="E11" s="131"/>
      <c r="F11" s="132" t="s">
        <v>210</v>
      </c>
      <c r="G11" s="133"/>
      <c r="H11" s="133"/>
      <c r="I11" s="133"/>
      <c r="J11" s="133"/>
      <c r="K11" s="133"/>
      <c r="L11" s="133"/>
      <c r="M11" s="133"/>
      <c r="N11" s="133"/>
      <c r="O11" s="133"/>
      <c r="P11" s="133"/>
      <c r="Q11" s="133"/>
      <c r="R11" s="134"/>
      <c r="S11" s="114"/>
      <c r="U11" s="135"/>
      <c r="V11" s="137"/>
      <c r="W11" s="137"/>
      <c r="X11" s="137"/>
      <c r="Y11" s="137"/>
    </row>
    <row r="12" spans="2:27" ht="15" customHeight="1" x14ac:dyDescent="0.25">
      <c r="B12" s="114"/>
      <c r="C12" s="129" t="s">
        <v>211</v>
      </c>
      <c r="D12" s="130"/>
      <c r="E12" s="131"/>
      <c r="F12" s="132" t="s">
        <v>212</v>
      </c>
      <c r="G12" s="133"/>
      <c r="H12" s="133"/>
      <c r="I12" s="133"/>
      <c r="J12" s="133"/>
      <c r="K12" s="133"/>
      <c r="L12" s="133"/>
      <c r="M12" s="133"/>
      <c r="N12" s="133"/>
      <c r="O12" s="133"/>
      <c r="P12" s="133"/>
      <c r="Q12" s="133"/>
      <c r="R12" s="134"/>
      <c r="S12" s="114"/>
    </row>
    <row r="13" spans="2:27" ht="15" customHeight="1" x14ac:dyDescent="0.25">
      <c r="B13" s="114"/>
      <c r="C13" s="129" t="s">
        <v>81</v>
      </c>
      <c r="D13" s="130"/>
      <c r="E13" s="131"/>
      <c r="F13" s="132" t="s">
        <v>213</v>
      </c>
      <c r="G13" s="133"/>
      <c r="H13" s="133"/>
      <c r="I13" s="133"/>
      <c r="J13" s="133"/>
      <c r="K13" s="133"/>
      <c r="L13" s="133"/>
      <c r="M13" s="133"/>
      <c r="N13" s="133"/>
      <c r="O13" s="133"/>
      <c r="P13" s="133"/>
      <c r="Q13" s="133"/>
      <c r="R13" s="134"/>
      <c r="S13" s="114"/>
    </row>
    <row r="14" spans="2:27" x14ac:dyDescent="0.25">
      <c r="B14" s="114"/>
      <c r="C14" s="129" t="s">
        <v>214</v>
      </c>
      <c r="D14" s="130"/>
      <c r="E14" s="131"/>
      <c r="F14" s="132" t="s">
        <v>215</v>
      </c>
      <c r="G14" s="133"/>
      <c r="H14" s="133"/>
      <c r="I14" s="133"/>
      <c r="J14" s="133"/>
      <c r="K14" s="133"/>
      <c r="L14" s="133"/>
      <c r="M14" s="133"/>
      <c r="N14" s="133"/>
      <c r="O14" s="133"/>
      <c r="P14" s="133"/>
      <c r="Q14" s="133"/>
      <c r="R14" s="134"/>
      <c r="S14" s="114"/>
    </row>
    <row r="15" spans="2:27" ht="10.5" customHeight="1" x14ac:dyDescent="0.25">
      <c r="B15" s="114"/>
      <c r="C15" s="114"/>
      <c r="D15" s="114"/>
      <c r="E15" s="114"/>
      <c r="F15" s="114"/>
      <c r="G15" s="114"/>
      <c r="H15" s="114"/>
      <c r="I15" s="114"/>
      <c r="J15" s="114"/>
      <c r="K15" s="114"/>
      <c r="L15" s="114"/>
      <c r="M15" s="114"/>
      <c r="N15" s="114"/>
      <c r="O15" s="114"/>
      <c r="P15" s="114"/>
      <c r="Q15" s="114"/>
      <c r="R15" s="114"/>
      <c r="S15" s="114"/>
    </row>
    <row r="16" spans="2:27" x14ac:dyDescent="0.25">
      <c r="B16" s="114"/>
      <c r="C16" s="115"/>
      <c r="D16" s="115"/>
      <c r="E16" s="115"/>
      <c r="F16" s="115"/>
      <c r="G16" s="115"/>
      <c r="H16" s="114"/>
      <c r="I16" s="129" t="s">
        <v>216</v>
      </c>
      <c r="J16" s="130"/>
      <c r="K16" s="130"/>
      <c r="L16" s="130"/>
      <c r="M16" s="131"/>
      <c r="N16" s="138"/>
      <c r="O16" s="139"/>
      <c r="P16" s="139"/>
      <c r="Q16" s="139"/>
      <c r="R16" s="140"/>
      <c r="S16" s="114"/>
      <c r="U16" s="141"/>
    </row>
    <row r="17" spans="2:24" x14ac:dyDescent="0.25">
      <c r="B17" s="114"/>
      <c r="C17" s="115"/>
      <c r="D17" s="115"/>
      <c r="E17" s="115"/>
      <c r="F17" s="115"/>
      <c r="G17" s="115"/>
      <c r="H17" s="114"/>
      <c r="I17" s="129" t="s">
        <v>217</v>
      </c>
      <c r="J17" s="130"/>
      <c r="K17" s="130"/>
      <c r="L17" s="130"/>
      <c r="M17" s="131"/>
      <c r="N17" s="138"/>
      <c r="O17" s="139"/>
      <c r="P17" s="139"/>
      <c r="Q17" s="139"/>
      <c r="R17" s="140"/>
      <c r="S17" s="114"/>
    </row>
    <row r="18" spans="2:24" x14ac:dyDescent="0.25">
      <c r="B18" s="114"/>
      <c r="C18" s="115"/>
      <c r="D18" s="115"/>
      <c r="E18" s="115"/>
      <c r="F18" s="115"/>
      <c r="G18" s="115"/>
      <c r="H18" s="114"/>
      <c r="I18" s="129" t="s">
        <v>218</v>
      </c>
      <c r="J18" s="130"/>
      <c r="K18" s="130"/>
      <c r="L18" s="130"/>
      <c r="M18" s="131"/>
      <c r="N18" s="138"/>
      <c r="O18" s="139"/>
      <c r="P18" s="139"/>
      <c r="Q18" s="139"/>
      <c r="R18" s="140"/>
      <c r="S18" s="114"/>
    </row>
    <row r="19" spans="2:24" ht="10.5" customHeight="1" x14ac:dyDescent="0.25">
      <c r="B19" s="114"/>
      <c r="C19" s="114"/>
      <c r="D19" s="114"/>
      <c r="E19" s="114"/>
      <c r="F19" s="114"/>
      <c r="G19" s="114"/>
      <c r="H19" s="114"/>
      <c r="I19" s="114"/>
      <c r="J19" s="114"/>
      <c r="K19" s="114"/>
      <c r="L19" s="114"/>
      <c r="M19" s="114"/>
      <c r="N19" s="114"/>
      <c r="O19" s="114"/>
      <c r="P19" s="114"/>
      <c r="Q19" s="114"/>
      <c r="R19" s="114"/>
      <c r="S19" s="114"/>
    </row>
    <row r="20" spans="2:24" ht="15" customHeight="1" x14ac:dyDescent="0.25">
      <c r="B20" s="114"/>
      <c r="C20" s="142" t="s">
        <v>219</v>
      </c>
      <c r="D20" s="143"/>
      <c r="E20" s="143"/>
      <c r="F20" s="143"/>
      <c r="G20" s="144"/>
      <c r="H20" s="145" t="s">
        <v>220</v>
      </c>
      <c r="I20" s="146" t="s">
        <v>221</v>
      </c>
      <c r="J20" s="147">
        <v>43830</v>
      </c>
      <c r="K20" s="147"/>
      <c r="L20" s="147"/>
      <c r="M20" s="148"/>
      <c r="N20" s="149" t="s">
        <v>222</v>
      </c>
      <c r="O20" s="150">
        <v>43465</v>
      </c>
      <c r="P20" s="150"/>
      <c r="Q20" s="150"/>
      <c r="R20" s="151"/>
      <c r="S20" s="114"/>
    </row>
    <row r="21" spans="2:24" x14ac:dyDescent="0.25">
      <c r="B21" s="114"/>
      <c r="C21" s="152"/>
      <c r="D21" s="153"/>
      <c r="E21" s="153"/>
      <c r="F21" s="153"/>
      <c r="G21" s="154"/>
      <c r="H21" s="155"/>
      <c r="I21" s="156">
        <v>43830</v>
      </c>
      <c r="J21" s="157"/>
      <c r="K21" s="157"/>
      <c r="L21" s="157"/>
      <c r="M21" s="158"/>
      <c r="N21" s="159"/>
      <c r="O21" s="160"/>
      <c r="P21" s="161"/>
      <c r="Q21" s="162"/>
      <c r="R21" s="163"/>
      <c r="S21" s="114"/>
    </row>
    <row r="22" spans="2:24" x14ac:dyDescent="0.25">
      <c r="B22" s="114"/>
      <c r="C22" s="164">
        <v>1</v>
      </c>
      <c r="D22" s="165"/>
      <c r="E22" s="165"/>
      <c r="F22" s="165"/>
      <c r="G22" s="166"/>
      <c r="H22" s="167">
        <v>2</v>
      </c>
      <c r="I22" s="164">
        <v>3</v>
      </c>
      <c r="J22" s="165"/>
      <c r="K22" s="165"/>
      <c r="L22" s="165"/>
      <c r="M22" s="166"/>
      <c r="N22" s="164">
        <v>4</v>
      </c>
      <c r="O22" s="165"/>
      <c r="P22" s="165"/>
      <c r="Q22" s="165"/>
      <c r="R22" s="166"/>
      <c r="S22" s="114"/>
    </row>
    <row r="23" spans="2:24" x14ac:dyDescent="0.25">
      <c r="B23" s="114"/>
      <c r="C23" s="168" t="s">
        <v>223</v>
      </c>
      <c r="D23" s="169"/>
      <c r="E23" s="169"/>
      <c r="F23" s="169"/>
      <c r="G23" s="169"/>
      <c r="H23" s="170"/>
      <c r="I23" s="171"/>
      <c r="J23" s="171"/>
      <c r="K23" s="171"/>
      <c r="L23" s="171"/>
      <c r="M23" s="171"/>
      <c r="N23" s="171"/>
      <c r="O23" s="171"/>
      <c r="P23" s="171"/>
      <c r="Q23" s="171"/>
      <c r="R23" s="172"/>
      <c r="S23" s="114"/>
      <c r="X23" s="173"/>
    </row>
    <row r="24" spans="2:24" x14ac:dyDescent="0.25">
      <c r="B24" s="114"/>
      <c r="C24" s="174" t="s">
        <v>224</v>
      </c>
      <c r="D24" s="175"/>
      <c r="E24" s="175"/>
      <c r="F24" s="175"/>
      <c r="G24" s="176"/>
      <c r="H24" s="177">
        <v>110</v>
      </c>
      <c r="I24" s="178">
        <v>0</v>
      </c>
      <c r="J24" s="179"/>
      <c r="K24" s="179"/>
      <c r="L24" s="179"/>
      <c r="M24" s="180"/>
      <c r="N24" s="178">
        <v>0</v>
      </c>
      <c r="O24" s="179"/>
      <c r="P24" s="179"/>
      <c r="Q24" s="179"/>
      <c r="R24" s="180"/>
      <c r="S24" s="114"/>
      <c r="U24" s="181" t="s">
        <v>225</v>
      </c>
    </row>
    <row r="25" spans="2:24" x14ac:dyDescent="0.25">
      <c r="B25" s="114"/>
      <c r="C25" s="129" t="s">
        <v>226</v>
      </c>
      <c r="D25" s="130"/>
      <c r="E25" s="130"/>
      <c r="F25" s="130"/>
      <c r="G25" s="131"/>
      <c r="H25" s="182">
        <v>120</v>
      </c>
      <c r="I25" s="178">
        <v>0</v>
      </c>
      <c r="J25" s="179"/>
      <c r="K25" s="179"/>
      <c r="L25" s="179"/>
      <c r="M25" s="180"/>
      <c r="N25" s="178">
        <v>0</v>
      </c>
      <c r="O25" s="179"/>
      <c r="P25" s="179"/>
      <c r="Q25" s="179"/>
      <c r="R25" s="180"/>
      <c r="S25" s="114"/>
      <c r="U25" s="181" t="s">
        <v>227</v>
      </c>
    </row>
    <row r="26" spans="2:24" x14ac:dyDescent="0.25">
      <c r="B26" s="114"/>
      <c r="C26" s="183" t="s">
        <v>228</v>
      </c>
      <c r="D26" s="184"/>
      <c r="E26" s="184"/>
      <c r="F26" s="184"/>
      <c r="G26" s="185"/>
      <c r="H26" s="186">
        <v>130</v>
      </c>
      <c r="I26" s="187">
        <v>0</v>
      </c>
      <c r="J26" s="188"/>
      <c r="K26" s="188"/>
      <c r="L26" s="188"/>
      <c r="M26" s="188"/>
      <c r="N26" s="189">
        <v>0</v>
      </c>
      <c r="O26" s="190"/>
      <c r="P26" s="190"/>
      <c r="Q26" s="190"/>
      <c r="R26" s="191"/>
      <c r="S26" s="114"/>
      <c r="U26" s="192" t="s">
        <v>229</v>
      </c>
    </row>
    <row r="27" spans="2:24" x14ac:dyDescent="0.25">
      <c r="B27" s="114"/>
      <c r="C27" s="183" t="s">
        <v>230</v>
      </c>
      <c r="D27" s="184"/>
      <c r="E27" s="184"/>
      <c r="F27" s="184"/>
      <c r="G27" s="184"/>
      <c r="H27" s="186"/>
      <c r="I27" s="188"/>
      <c r="J27" s="188"/>
      <c r="K27" s="188"/>
      <c r="L27" s="188"/>
      <c r="M27" s="188"/>
      <c r="N27" s="187"/>
      <c r="O27" s="188"/>
      <c r="P27" s="188"/>
      <c r="Q27" s="188"/>
      <c r="R27" s="193"/>
      <c r="S27" s="114"/>
      <c r="U27" s="194"/>
    </row>
    <row r="28" spans="2:24" x14ac:dyDescent="0.25">
      <c r="B28" s="114"/>
      <c r="C28" s="174" t="s">
        <v>231</v>
      </c>
      <c r="D28" s="175"/>
      <c r="E28" s="175"/>
      <c r="F28" s="175"/>
      <c r="G28" s="175"/>
      <c r="H28" s="177">
        <v>131</v>
      </c>
      <c r="I28" s="195"/>
      <c r="J28" s="195"/>
      <c r="K28" s="195"/>
      <c r="L28" s="195"/>
      <c r="M28" s="195"/>
      <c r="N28" s="196">
        <v>0</v>
      </c>
      <c r="O28" s="195"/>
      <c r="P28" s="195"/>
      <c r="Q28" s="195"/>
      <c r="R28" s="197"/>
      <c r="S28" s="114"/>
      <c r="U28" s="198"/>
    </row>
    <row r="29" spans="2:24" x14ac:dyDescent="0.25">
      <c r="B29" s="114"/>
      <c r="C29" s="174" t="s">
        <v>232</v>
      </c>
      <c r="D29" s="175"/>
      <c r="E29" s="175"/>
      <c r="F29" s="175"/>
      <c r="G29" s="176"/>
      <c r="H29" s="177">
        <v>132</v>
      </c>
      <c r="I29" s="196">
        <v>0</v>
      </c>
      <c r="J29" s="195"/>
      <c r="K29" s="195"/>
      <c r="L29" s="195"/>
      <c r="M29" s="195"/>
      <c r="N29" s="196">
        <v>0</v>
      </c>
      <c r="O29" s="195"/>
      <c r="P29" s="195"/>
      <c r="Q29" s="195"/>
      <c r="R29" s="197"/>
      <c r="S29" s="114"/>
      <c r="U29" s="198"/>
    </row>
    <row r="30" spans="2:24" x14ac:dyDescent="0.25">
      <c r="B30" s="114"/>
      <c r="C30" s="129" t="s">
        <v>233</v>
      </c>
      <c r="D30" s="130"/>
      <c r="E30" s="130"/>
      <c r="F30" s="130"/>
      <c r="G30" s="131"/>
      <c r="H30" s="182">
        <v>133</v>
      </c>
      <c r="I30" s="178">
        <v>0</v>
      </c>
      <c r="J30" s="179"/>
      <c r="K30" s="179"/>
      <c r="L30" s="179"/>
      <c r="M30" s="180"/>
      <c r="N30" s="178">
        <v>0</v>
      </c>
      <c r="O30" s="179"/>
      <c r="P30" s="179"/>
      <c r="Q30" s="179"/>
      <c r="R30" s="180"/>
      <c r="S30" s="114"/>
      <c r="U30" s="199"/>
    </row>
    <row r="31" spans="2:24" x14ac:dyDescent="0.25">
      <c r="B31" s="114"/>
      <c r="C31" s="129" t="s">
        <v>234</v>
      </c>
      <c r="D31" s="130"/>
      <c r="E31" s="130"/>
      <c r="F31" s="130"/>
      <c r="G31" s="131"/>
      <c r="H31" s="182">
        <v>140</v>
      </c>
      <c r="I31" s="178">
        <v>0</v>
      </c>
      <c r="J31" s="179"/>
      <c r="K31" s="179"/>
      <c r="L31" s="179"/>
      <c r="M31" s="180"/>
      <c r="N31" s="178">
        <v>0</v>
      </c>
      <c r="O31" s="179"/>
      <c r="P31" s="179"/>
      <c r="Q31" s="179"/>
      <c r="R31" s="180"/>
      <c r="S31" s="114"/>
      <c r="U31" s="181" t="s">
        <v>235</v>
      </c>
    </row>
    <row r="32" spans="2:24" x14ac:dyDescent="0.25">
      <c r="B32" s="114"/>
      <c r="C32" s="129" t="s">
        <v>236</v>
      </c>
      <c r="D32" s="130"/>
      <c r="E32" s="130"/>
      <c r="F32" s="130"/>
      <c r="G32" s="131"/>
      <c r="H32" s="182">
        <v>150</v>
      </c>
      <c r="I32" s="178">
        <v>727</v>
      </c>
      <c r="J32" s="179"/>
      <c r="K32" s="179"/>
      <c r="L32" s="179"/>
      <c r="M32" s="180"/>
      <c r="N32" s="178">
        <v>692</v>
      </c>
      <c r="O32" s="179"/>
      <c r="P32" s="179"/>
      <c r="Q32" s="179"/>
      <c r="R32" s="180"/>
      <c r="S32" s="114"/>
      <c r="U32" s="181" t="s">
        <v>237</v>
      </c>
    </row>
    <row r="33" spans="2:22" x14ac:dyDescent="0.25">
      <c r="B33" s="114"/>
      <c r="C33" s="129" t="s">
        <v>238</v>
      </c>
      <c r="D33" s="130"/>
      <c r="E33" s="130"/>
      <c r="F33" s="130"/>
      <c r="G33" s="131"/>
      <c r="H33" s="182">
        <v>160</v>
      </c>
      <c r="I33" s="178">
        <v>0</v>
      </c>
      <c r="J33" s="179"/>
      <c r="K33" s="179"/>
      <c r="L33" s="179"/>
      <c r="M33" s="180"/>
      <c r="N33" s="178">
        <v>0</v>
      </c>
      <c r="O33" s="179"/>
      <c r="P33" s="179"/>
      <c r="Q33" s="179"/>
      <c r="R33" s="180"/>
      <c r="S33" s="114"/>
      <c r="U33" s="181" t="s">
        <v>239</v>
      </c>
    </row>
    <row r="34" spans="2:22" x14ac:dyDescent="0.25">
      <c r="B34" s="114"/>
      <c r="C34" s="129" t="s">
        <v>240</v>
      </c>
      <c r="D34" s="130"/>
      <c r="E34" s="130"/>
      <c r="F34" s="130"/>
      <c r="G34" s="131"/>
      <c r="H34" s="182">
        <v>170</v>
      </c>
      <c r="I34" s="178">
        <v>0</v>
      </c>
      <c r="J34" s="179"/>
      <c r="K34" s="179"/>
      <c r="L34" s="179"/>
      <c r="M34" s="180"/>
      <c r="N34" s="178">
        <v>0</v>
      </c>
      <c r="O34" s="179"/>
      <c r="P34" s="179"/>
      <c r="Q34" s="179"/>
      <c r="R34" s="180"/>
      <c r="S34" s="114"/>
      <c r="U34" s="181" t="s">
        <v>241</v>
      </c>
      <c r="V34" s="181" t="s">
        <v>242</v>
      </c>
    </row>
    <row r="35" spans="2:22" x14ac:dyDescent="0.25">
      <c r="B35" s="114"/>
      <c r="C35" s="129" t="s">
        <v>243</v>
      </c>
      <c r="D35" s="130"/>
      <c r="E35" s="130"/>
      <c r="F35" s="130"/>
      <c r="G35" s="131"/>
      <c r="H35" s="182">
        <v>180</v>
      </c>
      <c r="I35" s="178">
        <v>0</v>
      </c>
      <c r="J35" s="179"/>
      <c r="K35" s="179"/>
      <c r="L35" s="179"/>
      <c r="M35" s="180"/>
      <c r="N35" s="178">
        <v>0</v>
      </c>
      <c r="O35" s="179"/>
      <c r="P35" s="179"/>
      <c r="Q35" s="179"/>
      <c r="R35" s="180"/>
      <c r="S35" s="114"/>
      <c r="U35" s="192" t="s">
        <v>244</v>
      </c>
    </row>
    <row r="36" spans="2:22" s="208" customFormat="1" ht="15.75" x14ac:dyDescent="0.25">
      <c r="B36" s="200"/>
      <c r="C36" s="201" t="s">
        <v>245</v>
      </c>
      <c r="D36" s="202"/>
      <c r="E36" s="202"/>
      <c r="F36" s="202"/>
      <c r="G36" s="203"/>
      <c r="H36" s="204">
        <v>190</v>
      </c>
      <c r="I36" s="205">
        <v>727</v>
      </c>
      <c r="J36" s="206"/>
      <c r="K36" s="206"/>
      <c r="L36" s="206"/>
      <c r="M36" s="207"/>
      <c r="N36" s="205">
        <v>692</v>
      </c>
      <c r="O36" s="206"/>
      <c r="P36" s="206"/>
      <c r="Q36" s="206"/>
      <c r="R36" s="207"/>
      <c r="S36" s="200"/>
      <c r="U36" s="194"/>
    </row>
    <row r="37" spans="2:22" x14ac:dyDescent="0.25">
      <c r="B37" s="114"/>
      <c r="C37" s="168" t="s">
        <v>246</v>
      </c>
      <c r="D37" s="169"/>
      <c r="E37" s="169"/>
      <c r="F37" s="169"/>
      <c r="G37" s="169"/>
      <c r="H37" s="209"/>
      <c r="I37" s="210"/>
      <c r="J37" s="210"/>
      <c r="K37" s="210"/>
      <c r="L37" s="210"/>
      <c r="M37" s="210"/>
      <c r="N37" s="210"/>
      <c r="O37" s="210"/>
      <c r="P37" s="210"/>
      <c r="Q37" s="210"/>
      <c r="R37" s="211"/>
      <c r="S37" s="114"/>
      <c r="U37" s="199"/>
    </row>
    <row r="38" spans="2:22" x14ac:dyDescent="0.25">
      <c r="B38" s="114"/>
      <c r="C38" s="174" t="s">
        <v>247</v>
      </c>
      <c r="D38" s="175"/>
      <c r="E38" s="175"/>
      <c r="F38" s="175"/>
      <c r="G38" s="176"/>
      <c r="H38" s="177">
        <v>210</v>
      </c>
      <c r="I38" s="212">
        <v>4</v>
      </c>
      <c r="J38" s="213"/>
      <c r="K38" s="213"/>
      <c r="L38" s="213"/>
      <c r="M38" s="214"/>
      <c r="N38" s="212">
        <v>4</v>
      </c>
      <c r="O38" s="213"/>
      <c r="P38" s="213"/>
      <c r="Q38" s="213"/>
      <c r="R38" s="214"/>
      <c r="S38" s="114"/>
      <c r="U38" s="181"/>
    </row>
    <row r="39" spans="2:22" ht="15" customHeight="1" x14ac:dyDescent="0.25">
      <c r="B39" s="114"/>
      <c r="C39" s="183" t="s">
        <v>230</v>
      </c>
      <c r="D39" s="184"/>
      <c r="E39" s="184"/>
      <c r="F39" s="184"/>
      <c r="G39" s="184"/>
      <c r="H39" s="186"/>
      <c r="I39" s="188"/>
      <c r="J39" s="188"/>
      <c r="K39" s="188"/>
      <c r="L39" s="188"/>
      <c r="M39" s="188"/>
      <c r="N39" s="187"/>
      <c r="O39" s="188"/>
      <c r="P39" s="188"/>
      <c r="Q39" s="188"/>
      <c r="R39" s="193"/>
      <c r="S39" s="114"/>
      <c r="U39" s="215"/>
    </row>
    <row r="40" spans="2:22" ht="15" customHeight="1" x14ac:dyDescent="0.25">
      <c r="B40" s="114"/>
      <c r="C40" s="174" t="s">
        <v>248</v>
      </c>
      <c r="D40" s="175"/>
      <c r="E40" s="175"/>
      <c r="F40" s="175"/>
      <c r="G40" s="175"/>
      <c r="H40" s="177">
        <v>211</v>
      </c>
      <c r="I40" s="195">
        <v>4</v>
      </c>
      <c r="J40" s="195"/>
      <c r="K40" s="195"/>
      <c r="L40" s="195"/>
      <c r="M40" s="195"/>
      <c r="N40" s="196">
        <v>4</v>
      </c>
      <c r="O40" s="195"/>
      <c r="P40" s="195"/>
      <c r="Q40" s="195"/>
      <c r="R40" s="197"/>
      <c r="S40" s="114"/>
      <c r="U40" s="216" t="s">
        <v>249</v>
      </c>
    </row>
    <row r="41" spans="2:22" x14ac:dyDescent="0.25">
      <c r="B41" s="114"/>
      <c r="C41" s="129" t="s">
        <v>250</v>
      </c>
      <c r="D41" s="130"/>
      <c r="E41" s="130"/>
      <c r="F41" s="130"/>
      <c r="G41" s="131"/>
      <c r="H41" s="182">
        <v>212</v>
      </c>
      <c r="I41" s="178">
        <v>0</v>
      </c>
      <c r="J41" s="179"/>
      <c r="K41" s="179"/>
      <c r="L41" s="179"/>
      <c r="M41" s="180"/>
      <c r="N41" s="178">
        <v>0</v>
      </c>
      <c r="O41" s="179"/>
      <c r="P41" s="179"/>
      <c r="Q41" s="179"/>
      <c r="R41" s="180"/>
      <c r="S41" s="114"/>
      <c r="U41" s="181" t="s">
        <v>251</v>
      </c>
    </row>
    <row r="42" spans="2:22" x14ac:dyDescent="0.25">
      <c r="B42" s="114"/>
      <c r="C42" s="129" t="s">
        <v>252</v>
      </c>
      <c r="D42" s="130"/>
      <c r="E42" s="130"/>
      <c r="F42" s="130"/>
      <c r="G42" s="131"/>
      <c r="H42" s="182">
        <v>213</v>
      </c>
      <c r="I42" s="178">
        <v>0</v>
      </c>
      <c r="J42" s="179"/>
      <c r="K42" s="179"/>
      <c r="L42" s="179"/>
      <c r="M42" s="180"/>
      <c r="N42" s="178">
        <v>0</v>
      </c>
      <c r="O42" s="179"/>
      <c r="P42" s="179"/>
      <c r="Q42" s="179"/>
      <c r="R42" s="180"/>
      <c r="S42" s="114"/>
      <c r="U42" s="181" t="s">
        <v>253</v>
      </c>
    </row>
    <row r="43" spans="2:22" x14ac:dyDescent="0.25">
      <c r="B43" s="114"/>
      <c r="C43" s="129" t="s">
        <v>254</v>
      </c>
      <c r="D43" s="130"/>
      <c r="E43" s="130"/>
      <c r="F43" s="130"/>
      <c r="G43" s="131"/>
      <c r="H43" s="182">
        <v>214</v>
      </c>
      <c r="I43" s="178">
        <v>0</v>
      </c>
      <c r="J43" s="179"/>
      <c r="K43" s="179"/>
      <c r="L43" s="179"/>
      <c r="M43" s="180"/>
      <c r="N43" s="178">
        <v>0</v>
      </c>
      <c r="O43" s="179"/>
      <c r="P43" s="179"/>
      <c r="Q43" s="179"/>
      <c r="R43" s="180"/>
      <c r="S43" s="114"/>
      <c r="U43" s="181" t="s">
        <v>255</v>
      </c>
      <c r="V43" s="181" t="s">
        <v>256</v>
      </c>
    </row>
    <row r="44" spans="2:22" x14ac:dyDescent="0.25">
      <c r="B44" s="114"/>
      <c r="C44" s="129" t="s">
        <v>257</v>
      </c>
      <c r="D44" s="130"/>
      <c r="E44" s="130"/>
      <c r="F44" s="130"/>
      <c r="G44" s="131"/>
      <c r="H44" s="182">
        <v>215</v>
      </c>
      <c r="I44" s="178">
        <v>0</v>
      </c>
      <c r="J44" s="179"/>
      <c r="K44" s="179"/>
      <c r="L44" s="179"/>
      <c r="M44" s="180"/>
      <c r="N44" s="178">
        <v>0</v>
      </c>
      <c r="O44" s="179"/>
      <c r="P44" s="179"/>
      <c r="Q44" s="179"/>
      <c r="R44" s="180"/>
      <c r="S44" s="114"/>
      <c r="U44" s="181" t="s">
        <v>258</v>
      </c>
    </row>
    <row r="45" spans="2:22" x14ac:dyDescent="0.25">
      <c r="B45" s="114"/>
      <c r="C45" s="129" t="s">
        <v>259</v>
      </c>
      <c r="D45" s="130"/>
      <c r="E45" s="130"/>
      <c r="F45" s="130"/>
      <c r="G45" s="131"/>
      <c r="H45" s="182">
        <v>216</v>
      </c>
      <c r="I45" s="178">
        <v>0</v>
      </c>
      <c r="J45" s="179"/>
      <c r="K45" s="179"/>
      <c r="L45" s="179"/>
      <c r="M45" s="180"/>
      <c r="N45" s="178">
        <v>0</v>
      </c>
      <c r="O45" s="179"/>
      <c r="P45" s="179"/>
      <c r="Q45" s="179"/>
      <c r="R45" s="180"/>
      <c r="S45" s="114"/>
      <c r="U45" s="192"/>
    </row>
    <row r="46" spans="2:22" x14ac:dyDescent="0.25">
      <c r="B46" s="114"/>
      <c r="C46" s="129" t="s">
        <v>260</v>
      </c>
      <c r="D46" s="130"/>
      <c r="E46" s="130"/>
      <c r="F46" s="130"/>
      <c r="G46" s="131"/>
      <c r="H46" s="182">
        <v>220</v>
      </c>
      <c r="I46" s="178">
        <v>0</v>
      </c>
      <c r="J46" s="179"/>
      <c r="K46" s="179"/>
      <c r="L46" s="179"/>
      <c r="M46" s="180"/>
      <c r="N46" s="178">
        <v>0</v>
      </c>
      <c r="O46" s="179"/>
      <c r="P46" s="179"/>
      <c r="Q46" s="179"/>
      <c r="R46" s="180"/>
      <c r="S46" s="114"/>
      <c r="U46" s="181" t="s">
        <v>261</v>
      </c>
    </row>
    <row r="47" spans="2:22" x14ac:dyDescent="0.25">
      <c r="B47" s="114"/>
      <c r="C47" s="129" t="s">
        <v>262</v>
      </c>
      <c r="D47" s="130"/>
      <c r="E47" s="130"/>
      <c r="F47" s="130"/>
      <c r="G47" s="131"/>
      <c r="H47" s="182">
        <v>230</v>
      </c>
      <c r="I47" s="178">
        <v>0</v>
      </c>
      <c r="J47" s="179"/>
      <c r="K47" s="179"/>
      <c r="L47" s="179"/>
      <c r="M47" s="180"/>
      <c r="N47" s="178">
        <v>0</v>
      </c>
      <c r="O47" s="179"/>
      <c r="P47" s="179"/>
      <c r="Q47" s="179"/>
      <c r="R47" s="180"/>
      <c r="S47" s="114"/>
      <c r="U47" s="192" t="s">
        <v>244</v>
      </c>
    </row>
    <row r="48" spans="2:22" ht="30" customHeight="1" x14ac:dyDescent="0.25">
      <c r="B48" s="114"/>
      <c r="C48" s="129" t="s">
        <v>263</v>
      </c>
      <c r="D48" s="130"/>
      <c r="E48" s="130"/>
      <c r="F48" s="130"/>
      <c r="G48" s="131"/>
      <c r="H48" s="182">
        <v>240</v>
      </c>
      <c r="I48" s="178">
        <v>0</v>
      </c>
      <c r="J48" s="179"/>
      <c r="K48" s="179"/>
      <c r="L48" s="179"/>
      <c r="M48" s="180"/>
      <c r="N48" s="178">
        <v>0</v>
      </c>
      <c r="O48" s="179"/>
      <c r="P48" s="179"/>
      <c r="Q48" s="179"/>
      <c r="R48" s="180"/>
      <c r="S48" s="114"/>
      <c r="U48" s="181" t="s">
        <v>264</v>
      </c>
    </row>
    <row r="49" spans="2:27" x14ac:dyDescent="0.25">
      <c r="B49" s="114"/>
      <c r="C49" s="129" t="s">
        <v>265</v>
      </c>
      <c r="D49" s="130"/>
      <c r="E49" s="130"/>
      <c r="F49" s="130"/>
      <c r="G49" s="131"/>
      <c r="H49" s="182">
        <v>250</v>
      </c>
      <c r="I49" s="178">
        <v>26</v>
      </c>
      <c r="J49" s="179"/>
      <c r="K49" s="179"/>
      <c r="L49" s="179"/>
      <c r="M49" s="180"/>
      <c r="N49" s="178">
        <v>38</v>
      </c>
      <c r="O49" s="179"/>
      <c r="P49" s="179"/>
      <c r="Q49" s="179"/>
      <c r="R49" s="180"/>
      <c r="S49" s="114"/>
      <c r="U49" s="181" t="s">
        <v>241</v>
      </c>
      <c r="V49" s="181" t="s">
        <v>242</v>
      </c>
    </row>
    <row r="50" spans="2:27" x14ac:dyDescent="0.25">
      <c r="B50" s="114"/>
      <c r="C50" s="129" t="s">
        <v>266</v>
      </c>
      <c r="D50" s="130"/>
      <c r="E50" s="130"/>
      <c r="F50" s="130"/>
      <c r="G50" s="131"/>
      <c r="H50" s="182">
        <v>260</v>
      </c>
      <c r="I50" s="178">
        <v>91</v>
      </c>
      <c r="J50" s="179"/>
      <c r="K50" s="179"/>
      <c r="L50" s="179"/>
      <c r="M50" s="180"/>
      <c r="N50" s="178">
        <v>25</v>
      </c>
      <c r="O50" s="179"/>
      <c r="P50" s="179"/>
      <c r="Q50" s="179"/>
      <c r="R50" s="180"/>
      <c r="S50" s="114"/>
      <c r="U50" s="181" t="s">
        <v>267</v>
      </c>
      <c r="V50" s="181" t="s">
        <v>268</v>
      </c>
    </row>
    <row r="51" spans="2:27" x14ac:dyDescent="0.25">
      <c r="B51" s="114"/>
      <c r="C51" s="129" t="s">
        <v>269</v>
      </c>
      <c r="D51" s="130"/>
      <c r="E51" s="130"/>
      <c r="F51" s="130"/>
      <c r="G51" s="131"/>
      <c r="H51" s="182">
        <v>270</v>
      </c>
      <c r="I51" s="178">
        <v>16</v>
      </c>
      <c r="J51" s="179"/>
      <c r="K51" s="179"/>
      <c r="L51" s="179"/>
      <c r="M51" s="180"/>
      <c r="N51" s="178">
        <v>18</v>
      </c>
      <c r="O51" s="179"/>
      <c r="P51" s="179"/>
      <c r="Q51" s="179"/>
      <c r="R51" s="180"/>
      <c r="S51" s="114"/>
      <c r="U51" s="217" t="s">
        <v>270</v>
      </c>
      <c r="V51" s="218"/>
    </row>
    <row r="52" spans="2:27" x14ac:dyDescent="0.25">
      <c r="B52" s="114"/>
      <c r="C52" s="129" t="s">
        <v>271</v>
      </c>
      <c r="D52" s="130"/>
      <c r="E52" s="130"/>
      <c r="F52" s="130"/>
      <c r="G52" s="131"/>
      <c r="H52" s="182">
        <v>280</v>
      </c>
      <c r="I52" s="178">
        <v>0</v>
      </c>
      <c r="J52" s="179"/>
      <c r="K52" s="179"/>
      <c r="L52" s="179"/>
      <c r="M52" s="180"/>
      <c r="N52" s="178">
        <v>0</v>
      </c>
      <c r="O52" s="179"/>
      <c r="P52" s="179"/>
      <c r="Q52" s="179"/>
      <c r="R52" s="180"/>
      <c r="S52" s="114"/>
      <c r="U52" s="181" t="s">
        <v>272</v>
      </c>
    </row>
    <row r="53" spans="2:27" s="208" customFormat="1" ht="15.75" x14ac:dyDescent="0.25">
      <c r="B53" s="200"/>
      <c r="C53" s="219" t="s">
        <v>273</v>
      </c>
      <c r="D53" s="219"/>
      <c r="E53" s="219"/>
      <c r="F53" s="219"/>
      <c r="G53" s="219"/>
      <c r="H53" s="220">
        <v>290</v>
      </c>
      <c r="I53" s="221">
        <v>137</v>
      </c>
      <c r="J53" s="221"/>
      <c r="K53" s="221"/>
      <c r="L53" s="221"/>
      <c r="M53" s="221"/>
      <c r="N53" s="221">
        <v>85</v>
      </c>
      <c r="O53" s="221"/>
      <c r="P53" s="221"/>
      <c r="Q53" s="221"/>
      <c r="R53" s="221"/>
      <c r="S53" s="200"/>
      <c r="U53" s="222" t="str">
        <f>IF(I54-I96=0," ",IF(U54&lt;0,CONCATENATE("Актив баланса на конец отчетного периода меньше пассива на ",-U54," тыс.руб."),CONCATENATE("Актив баланса на конец отчетного периода превышает пассив на ",U54," тыс.руб.")))</f>
        <v xml:space="preserve"> </v>
      </c>
      <c r="V53" s="223"/>
    </row>
    <row r="54" spans="2:27" s="208" customFormat="1" ht="15.75" x14ac:dyDescent="0.25">
      <c r="B54" s="200"/>
      <c r="C54" s="219" t="s">
        <v>274</v>
      </c>
      <c r="D54" s="219"/>
      <c r="E54" s="219"/>
      <c r="F54" s="219"/>
      <c r="G54" s="219"/>
      <c r="H54" s="220">
        <v>300</v>
      </c>
      <c r="I54" s="221">
        <v>864</v>
      </c>
      <c r="J54" s="221"/>
      <c r="K54" s="221"/>
      <c r="L54" s="221"/>
      <c r="M54" s="221"/>
      <c r="N54" s="221">
        <v>777</v>
      </c>
      <c r="O54" s="221"/>
      <c r="P54" s="221"/>
      <c r="Q54" s="221"/>
      <c r="R54" s="221"/>
      <c r="S54" s="200"/>
      <c r="U54" s="224">
        <f>IF(ABS(I54-I96)&gt;0,I54-I96,0)</f>
        <v>0</v>
      </c>
      <c r="V54" s="224">
        <f>IF(ABS(N54-N96)&gt;0,N54-N96,0)</f>
        <v>0</v>
      </c>
    </row>
    <row r="55" spans="2:27" x14ac:dyDescent="0.25">
      <c r="B55" s="114"/>
      <c r="C55" s="225"/>
      <c r="D55" s="225"/>
      <c r="E55" s="225"/>
      <c r="F55" s="225"/>
      <c r="G55" s="225"/>
      <c r="H55" s="226"/>
      <c r="I55" s="227"/>
      <c r="J55" s="227"/>
      <c r="K55" s="227"/>
      <c r="L55" s="227"/>
      <c r="M55" s="227"/>
      <c r="N55" s="227"/>
      <c r="O55" s="227"/>
      <c r="P55" s="227"/>
      <c r="Q55" s="227"/>
      <c r="R55" s="227"/>
      <c r="S55" s="114"/>
      <c r="V55" s="228" t="str">
        <f>IF(N54-N96=0," ",IF(V54&lt;0,CONCATENATE("Актив баланса на начало отчетного периода меньше пассива на ",-V54," тыс.руб."),CONCATENATE("Актив баланса на начало отчетного периода превышает пассив на ",V54," тыс.руб.")))</f>
        <v xml:space="preserve"> </v>
      </c>
    </row>
    <row r="56" spans="2:27" s="232" customFormat="1" ht="5.25" x14ac:dyDescent="0.15">
      <c r="B56" s="229"/>
      <c r="C56" s="230"/>
      <c r="D56" s="230"/>
      <c r="E56" s="230"/>
      <c r="F56" s="230"/>
      <c r="G56" s="230"/>
      <c r="H56" s="230"/>
      <c r="I56" s="230"/>
      <c r="J56" s="230"/>
      <c r="K56" s="230"/>
      <c r="L56" s="230"/>
      <c r="M56" s="230"/>
      <c r="N56" s="230"/>
      <c r="O56" s="231"/>
      <c r="P56" s="231"/>
      <c r="Q56" s="231"/>
      <c r="R56" s="231"/>
      <c r="S56" s="229"/>
    </row>
    <row r="57" spans="2:27" ht="15" customHeight="1" x14ac:dyDescent="0.25">
      <c r="B57" s="114"/>
      <c r="C57" s="142" t="s">
        <v>275</v>
      </c>
      <c r="D57" s="143"/>
      <c r="E57" s="143"/>
      <c r="F57" s="143"/>
      <c r="G57" s="144"/>
      <c r="H57" s="145" t="s">
        <v>220</v>
      </c>
      <c r="I57" s="233" t="s">
        <v>221</v>
      </c>
      <c r="J57" s="234">
        <v>43830</v>
      </c>
      <c r="K57" s="234"/>
      <c r="L57" s="234"/>
      <c r="M57" s="235"/>
      <c r="N57" s="236" t="s">
        <v>222</v>
      </c>
      <c r="O57" s="150">
        <v>43465</v>
      </c>
      <c r="P57" s="150"/>
      <c r="Q57" s="150"/>
      <c r="R57" s="151"/>
      <c r="S57" s="114"/>
    </row>
    <row r="58" spans="2:27" x14ac:dyDescent="0.25">
      <c r="B58" s="114"/>
      <c r="C58" s="152">
        <v>1</v>
      </c>
      <c r="D58" s="153"/>
      <c r="E58" s="153"/>
      <c r="F58" s="153"/>
      <c r="G58" s="154"/>
      <c r="H58" s="155"/>
      <c r="I58" s="237">
        <v>43830</v>
      </c>
      <c r="J58" s="238"/>
      <c r="K58" s="238"/>
      <c r="L58" s="238"/>
      <c r="M58" s="239"/>
      <c r="N58" s="240"/>
      <c r="O58" s="241"/>
      <c r="P58" s="242"/>
      <c r="Q58" s="243"/>
      <c r="R58" s="244"/>
      <c r="S58" s="114"/>
    </row>
    <row r="59" spans="2:27" x14ac:dyDescent="0.25">
      <c r="B59" s="114"/>
      <c r="C59" s="164">
        <v>1</v>
      </c>
      <c r="D59" s="165"/>
      <c r="E59" s="165"/>
      <c r="F59" s="165"/>
      <c r="G59" s="166"/>
      <c r="H59" s="167">
        <v>2</v>
      </c>
      <c r="I59" s="164">
        <v>3</v>
      </c>
      <c r="J59" s="165"/>
      <c r="K59" s="165"/>
      <c r="L59" s="165"/>
      <c r="M59" s="166"/>
      <c r="N59" s="164">
        <v>4</v>
      </c>
      <c r="O59" s="165"/>
      <c r="P59" s="165"/>
      <c r="Q59" s="165"/>
      <c r="R59" s="166"/>
      <c r="S59" s="114"/>
    </row>
    <row r="60" spans="2:27" x14ac:dyDescent="0.25">
      <c r="B60" s="114"/>
      <c r="C60" s="168" t="s">
        <v>276</v>
      </c>
      <c r="D60" s="169"/>
      <c r="E60" s="169"/>
      <c r="F60" s="169"/>
      <c r="G60" s="169"/>
      <c r="H60" s="209"/>
      <c r="I60" s="245"/>
      <c r="J60" s="245"/>
      <c r="K60" s="245"/>
      <c r="L60" s="245"/>
      <c r="M60" s="245"/>
      <c r="N60" s="245"/>
      <c r="O60" s="245"/>
      <c r="P60" s="245"/>
      <c r="Q60" s="245"/>
      <c r="R60" s="246"/>
      <c r="S60" s="114"/>
    </row>
    <row r="61" spans="2:27" ht="15" customHeight="1" x14ac:dyDescent="0.25">
      <c r="B61" s="114"/>
      <c r="C61" s="174" t="s">
        <v>277</v>
      </c>
      <c r="D61" s="175"/>
      <c r="E61" s="175"/>
      <c r="F61" s="175"/>
      <c r="G61" s="176"/>
      <c r="H61" s="177">
        <v>410</v>
      </c>
      <c r="I61" s="196">
        <v>96</v>
      </c>
      <c r="J61" s="195"/>
      <c r="K61" s="195"/>
      <c r="L61" s="195"/>
      <c r="M61" s="197"/>
      <c r="N61" s="196">
        <v>96</v>
      </c>
      <c r="O61" s="195"/>
      <c r="P61" s="195"/>
      <c r="Q61" s="195"/>
      <c r="R61" s="197"/>
      <c r="S61" s="114"/>
      <c r="U61" s="181" t="s">
        <v>278</v>
      </c>
    </row>
    <row r="62" spans="2:27" ht="15" customHeight="1" x14ac:dyDescent="0.25">
      <c r="B62" s="114"/>
      <c r="C62" s="129" t="s">
        <v>279</v>
      </c>
      <c r="D62" s="130"/>
      <c r="E62" s="130"/>
      <c r="F62" s="130"/>
      <c r="G62" s="131"/>
      <c r="H62" s="182">
        <v>420</v>
      </c>
      <c r="I62" s="247">
        <v>0</v>
      </c>
      <c r="J62" s="248"/>
      <c r="K62" s="248"/>
      <c r="L62" s="248"/>
      <c r="M62" s="249"/>
      <c r="N62" s="247">
        <v>0</v>
      </c>
      <c r="O62" s="248"/>
      <c r="P62" s="248"/>
      <c r="Q62" s="248"/>
      <c r="R62" s="249"/>
      <c r="S62" s="114"/>
      <c r="U62" s="181" t="s">
        <v>280</v>
      </c>
      <c r="V62" s="250"/>
      <c r="W62" s="250"/>
      <c r="X62" s="250"/>
      <c r="Y62" s="250"/>
      <c r="Z62" s="250"/>
      <c r="AA62" s="250"/>
    </row>
    <row r="63" spans="2:27" x14ac:dyDescent="0.25">
      <c r="B63" s="114"/>
      <c r="C63" s="129" t="s">
        <v>281</v>
      </c>
      <c r="D63" s="130"/>
      <c r="E63" s="130"/>
      <c r="F63" s="130"/>
      <c r="G63" s="131"/>
      <c r="H63" s="182">
        <v>430</v>
      </c>
      <c r="I63" s="247">
        <v>0</v>
      </c>
      <c r="J63" s="248"/>
      <c r="K63" s="248"/>
      <c r="L63" s="248"/>
      <c r="M63" s="249"/>
      <c r="N63" s="247">
        <v>0</v>
      </c>
      <c r="O63" s="248"/>
      <c r="P63" s="248"/>
      <c r="Q63" s="248"/>
      <c r="R63" s="249"/>
      <c r="S63" s="114"/>
      <c r="U63" s="192" t="s">
        <v>282</v>
      </c>
      <c r="V63" s="250"/>
      <c r="W63" s="250"/>
      <c r="X63" s="250"/>
      <c r="Y63" s="250"/>
      <c r="Z63" s="250"/>
      <c r="AA63" s="250"/>
    </row>
    <row r="64" spans="2:27" x14ac:dyDescent="0.25">
      <c r="B64" s="114"/>
      <c r="C64" s="129" t="s">
        <v>283</v>
      </c>
      <c r="D64" s="130"/>
      <c r="E64" s="130"/>
      <c r="F64" s="130"/>
      <c r="G64" s="131"/>
      <c r="H64" s="182">
        <v>440</v>
      </c>
      <c r="I64" s="178">
        <v>2</v>
      </c>
      <c r="J64" s="179"/>
      <c r="K64" s="179"/>
      <c r="L64" s="179"/>
      <c r="M64" s="180"/>
      <c r="N64" s="178">
        <v>2</v>
      </c>
      <c r="O64" s="179"/>
      <c r="P64" s="179"/>
      <c r="Q64" s="179"/>
      <c r="R64" s="180"/>
      <c r="S64" s="114"/>
      <c r="U64" s="181" t="s">
        <v>284</v>
      </c>
      <c r="V64" s="250"/>
      <c r="W64" s="250"/>
      <c r="X64" s="250"/>
      <c r="Y64" s="250"/>
      <c r="Z64" s="250"/>
      <c r="AA64" s="250"/>
    </row>
    <row r="65" spans="2:27" x14ac:dyDescent="0.25">
      <c r="B65" s="114"/>
      <c r="C65" s="129" t="s">
        <v>285</v>
      </c>
      <c r="D65" s="130"/>
      <c r="E65" s="130"/>
      <c r="F65" s="130"/>
      <c r="G65" s="131"/>
      <c r="H65" s="182">
        <v>450</v>
      </c>
      <c r="I65" s="178">
        <v>1</v>
      </c>
      <c r="J65" s="179"/>
      <c r="K65" s="179"/>
      <c r="L65" s="179"/>
      <c r="M65" s="180"/>
      <c r="N65" s="178">
        <v>1</v>
      </c>
      <c r="O65" s="179"/>
      <c r="P65" s="179"/>
      <c r="Q65" s="179"/>
      <c r="R65" s="180"/>
      <c r="S65" s="114"/>
      <c r="U65" s="181" t="s">
        <v>286</v>
      </c>
      <c r="V65" s="250"/>
      <c r="W65" s="250"/>
      <c r="X65" s="250"/>
      <c r="Y65" s="250"/>
      <c r="Z65" s="250"/>
      <c r="AA65" s="250"/>
    </row>
    <row r="66" spans="2:27" x14ac:dyDescent="0.25">
      <c r="B66" s="114"/>
      <c r="C66" s="129" t="s">
        <v>287</v>
      </c>
      <c r="D66" s="130"/>
      <c r="E66" s="130"/>
      <c r="F66" s="130"/>
      <c r="G66" s="131"/>
      <c r="H66" s="182">
        <v>460</v>
      </c>
      <c r="I66" s="178">
        <v>754</v>
      </c>
      <c r="J66" s="179"/>
      <c r="K66" s="179"/>
      <c r="L66" s="179"/>
      <c r="M66" s="180"/>
      <c r="N66" s="178">
        <v>672</v>
      </c>
      <c r="O66" s="179"/>
      <c r="P66" s="179"/>
      <c r="Q66" s="179"/>
      <c r="R66" s="180"/>
      <c r="S66" s="114"/>
      <c r="U66" s="192" t="s">
        <v>288</v>
      </c>
      <c r="V66" s="250"/>
      <c r="W66" s="250"/>
      <c r="X66" s="250"/>
      <c r="Y66" s="250"/>
      <c r="Z66" s="250"/>
      <c r="AA66" s="250"/>
    </row>
    <row r="67" spans="2:27" x14ac:dyDescent="0.25">
      <c r="B67" s="114"/>
      <c r="C67" s="129" t="s">
        <v>289</v>
      </c>
      <c r="D67" s="130"/>
      <c r="E67" s="130"/>
      <c r="F67" s="130"/>
      <c r="G67" s="131"/>
      <c r="H67" s="182">
        <v>470</v>
      </c>
      <c r="I67" s="178">
        <v>0</v>
      </c>
      <c r="J67" s="179"/>
      <c r="K67" s="179"/>
      <c r="L67" s="179"/>
      <c r="M67" s="180"/>
      <c r="N67" s="178">
        <v>0</v>
      </c>
      <c r="O67" s="179"/>
      <c r="P67" s="179"/>
      <c r="Q67" s="179"/>
      <c r="R67" s="180"/>
      <c r="S67" s="114"/>
      <c r="U67" s="181" t="s">
        <v>290</v>
      </c>
    </row>
    <row r="68" spans="2:27" x14ac:dyDescent="0.25">
      <c r="B68" s="114"/>
      <c r="C68" s="129" t="s">
        <v>291</v>
      </c>
      <c r="D68" s="130"/>
      <c r="E68" s="130"/>
      <c r="F68" s="130"/>
      <c r="G68" s="131"/>
      <c r="H68" s="182">
        <v>480</v>
      </c>
      <c r="I68" s="178">
        <v>0</v>
      </c>
      <c r="J68" s="179"/>
      <c r="K68" s="179"/>
      <c r="L68" s="179"/>
      <c r="M68" s="180"/>
      <c r="N68" s="178">
        <v>0</v>
      </c>
      <c r="O68" s="179"/>
      <c r="P68" s="179"/>
      <c r="Q68" s="179"/>
      <c r="R68" s="180"/>
      <c r="S68" s="114"/>
      <c r="U68" s="192" t="s">
        <v>292</v>
      </c>
    </row>
    <row r="69" spans="2:27" s="208" customFormat="1" ht="15.75" x14ac:dyDescent="0.25">
      <c r="B69" s="200"/>
      <c r="C69" s="251" t="s">
        <v>293</v>
      </c>
      <c r="D69" s="252"/>
      <c r="E69" s="252"/>
      <c r="F69" s="252"/>
      <c r="G69" s="253"/>
      <c r="H69" s="220">
        <v>490</v>
      </c>
      <c r="I69" s="254">
        <v>853</v>
      </c>
      <c r="J69" s="255"/>
      <c r="K69" s="255"/>
      <c r="L69" s="255"/>
      <c r="M69" s="256"/>
      <c r="N69" s="254">
        <v>771</v>
      </c>
      <c r="O69" s="255"/>
      <c r="P69" s="255"/>
      <c r="Q69" s="255"/>
      <c r="R69" s="256"/>
      <c r="S69" s="200"/>
    </row>
    <row r="70" spans="2:27" ht="15" customHeight="1" x14ac:dyDescent="0.25">
      <c r="B70" s="114"/>
      <c r="C70" s="168" t="s">
        <v>294</v>
      </c>
      <c r="D70" s="169"/>
      <c r="E70" s="169"/>
      <c r="F70" s="169"/>
      <c r="G70" s="169"/>
      <c r="H70" s="209"/>
      <c r="I70" s="210"/>
      <c r="J70" s="210"/>
      <c r="K70" s="210"/>
      <c r="L70" s="210"/>
      <c r="M70" s="210"/>
      <c r="N70" s="210"/>
      <c r="O70" s="210"/>
      <c r="P70" s="210"/>
      <c r="Q70" s="210"/>
      <c r="R70" s="211"/>
      <c r="S70" s="114"/>
    </row>
    <row r="71" spans="2:27" x14ac:dyDescent="0.25">
      <c r="B71" s="114"/>
      <c r="C71" s="129" t="s">
        <v>295</v>
      </c>
      <c r="D71" s="130"/>
      <c r="E71" s="130"/>
      <c r="F71" s="130"/>
      <c r="G71" s="131"/>
      <c r="H71" s="182">
        <v>510</v>
      </c>
      <c r="I71" s="178">
        <v>0</v>
      </c>
      <c r="J71" s="179"/>
      <c r="K71" s="179"/>
      <c r="L71" s="179"/>
      <c r="M71" s="180"/>
      <c r="N71" s="178">
        <v>0</v>
      </c>
      <c r="O71" s="179"/>
      <c r="P71" s="179"/>
      <c r="Q71" s="179"/>
      <c r="R71" s="180"/>
      <c r="S71" s="114"/>
      <c r="U71" s="181" t="s">
        <v>296</v>
      </c>
    </row>
    <row r="72" spans="2:27" x14ac:dyDescent="0.25">
      <c r="B72" s="114"/>
      <c r="C72" s="129" t="s">
        <v>297</v>
      </c>
      <c r="D72" s="130"/>
      <c r="E72" s="130"/>
      <c r="F72" s="130"/>
      <c r="G72" s="131"/>
      <c r="H72" s="182">
        <v>520</v>
      </c>
      <c r="I72" s="178">
        <v>0</v>
      </c>
      <c r="J72" s="179"/>
      <c r="K72" s="179"/>
      <c r="L72" s="179"/>
      <c r="M72" s="180"/>
      <c r="N72" s="178">
        <v>0</v>
      </c>
      <c r="O72" s="179"/>
      <c r="P72" s="179"/>
      <c r="Q72" s="179"/>
      <c r="R72" s="180"/>
      <c r="S72" s="114"/>
      <c r="U72" s="181" t="s">
        <v>298</v>
      </c>
    </row>
    <row r="73" spans="2:27" x14ac:dyDescent="0.25">
      <c r="B73" s="114"/>
      <c r="C73" s="129" t="s">
        <v>299</v>
      </c>
      <c r="D73" s="130"/>
      <c r="E73" s="130"/>
      <c r="F73" s="130"/>
      <c r="G73" s="131"/>
      <c r="H73" s="182">
        <v>530</v>
      </c>
      <c r="I73" s="178">
        <v>0</v>
      </c>
      <c r="J73" s="179"/>
      <c r="K73" s="179"/>
      <c r="L73" s="179"/>
      <c r="M73" s="180"/>
      <c r="N73" s="178">
        <v>0</v>
      </c>
      <c r="O73" s="179"/>
      <c r="P73" s="179"/>
      <c r="Q73" s="179"/>
      <c r="R73" s="180"/>
      <c r="S73" s="114"/>
      <c r="U73" s="192" t="s">
        <v>300</v>
      </c>
    </row>
    <row r="74" spans="2:27" x14ac:dyDescent="0.25">
      <c r="B74" s="114"/>
      <c r="C74" s="129" t="s">
        <v>301</v>
      </c>
      <c r="D74" s="130"/>
      <c r="E74" s="130"/>
      <c r="F74" s="130"/>
      <c r="G74" s="131"/>
      <c r="H74" s="182">
        <v>540</v>
      </c>
      <c r="I74" s="178">
        <v>0</v>
      </c>
      <c r="J74" s="179"/>
      <c r="K74" s="179"/>
      <c r="L74" s="179"/>
      <c r="M74" s="180"/>
      <c r="N74" s="178">
        <v>0</v>
      </c>
      <c r="O74" s="179"/>
      <c r="P74" s="179"/>
      <c r="Q74" s="179"/>
      <c r="R74" s="180"/>
      <c r="S74" s="114"/>
      <c r="U74" s="181" t="s">
        <v>302</v>
      </c>
    </row>
    <row r="75" spans="2:27" x14ac:dyDescent="0.25">
      <c r="B75" s="114"/>
      <c r="C75" s="129" t="s">
        <v>303</v>
      </c>
      <c r="D75" s="130"/>
      <c r="E75" s="130"/>
      <c r="F75" s="130"/>
      <c r="G75" s="131"/>
      <c r="H75" s="182">
        <v>550</v>
      </c>
      <c r="I75" s="178">
        <v>0</v>
      </c>
      <c r="J75" s="179"/>
      <c r="K75" s="179"/>
      <c r="L75" s="179"/>
      <c r="M75" s="180"/>
      <c r="N75" s="178">
        <v>0</v>
      </c>
      <c r="O75" s="179"/>
      <c r="P75" s="179"/>
      <c r="Q75" s="179"/>
      <c r="R75" s="180"/>
      <c r="S75" s="114"/>
      <c r="U75" s="181" t="s">
        <v>304</v>
      </c>
    </row>
    <row r="76" spans="2:27" x14ac:dyDescent="0.25">
      <c r="B76" s="114"/>
      <c r="C76" s="129" t="s">
        <v>305</v>
      </c>
      <c r="D76" s="130"/>
      <c r="E76" s="130"/>
      <c r="F76" s="130"/>
      <c r="G76" s="131"/>
      <c r="H76" s="182">
        <v>560</v>
      </c>
      <c r="I76" s="178">
        <v>0</v>
      </c>
      <c r="J76" s="179"/>
      <c r="K76" s="179"/>
      <c r="L76" s="179"/>
      <c r="M76" s="180"/>
      <c r="N76" s="178">
        <v>0</v>
      </c>
      <c r="O76" s="179"/>
      <c r="P76" s="179"/>
      <c r="Q76" s="179"/>
      <c r="R76" s="180"/>
      <c r="S76" s="114"/>
      <c r="U76" s="192"/>
    </row>
    <row r="77" spans="2:27" s="208" customFormat="1" ht="15.75" x14ac:dyDescent="0.25">
      <c r="B77" s="200"/>
      <c r="C77" s="251" t="s">
        <v>306</v>
      </c>
      <c r="D77" s="252"/>
      <c r="E77" s="252"/>
      <c r="F77" s="252"/>
      <c r="G77" s="253"/>
      <c r="H77" s="220">
        <v>590</v>
      </c>
      <c r="I77" s="254">
        <v>0</v>
      </c>
      <c r="J77" s="255"/>
      <c r="K77" s="255"/>
      <c r="L77" s="255"/>
      <c r="M77" s="256"/>
      <c r="N77" s="254">
        <v>0</v>
      </c>
      <c r="O77" s="255"/>
      <c r="P77" s="255"/>
      <c r="Q77" s="255"/>
      <c r="R77" s="256"/>
      <c r="S77" s="200"/>
    </row>
    <row r="78" spans="2:27" ht="15" customHeight="1" x14ac:dyDescent="0.25">
      <c r="B78" s="114"/>
      <c r="C78" s="168" t="s">
        <v>307</v>
      </c>
      <c r="D78" s="169"/>
      <c r="E78" s="169"/>
      <c r="F78" s="169"/>
      <c r="G78" s="169"/>
      <c r="H78" s="209"/>
      <c r="I78" s="210"/>
      <c r="J78" s="210"/>
      <c r="K78" s="210"/>
      <c r="L78" s="210"/>
      <c r="M78" s="210"/>
      <c r="N78" s="210"/>
      <c r="O78" s="210"/>
      <c r="P78" s="210"/>
      <c r="Q78" s="210"/>
      <c r="R78" s="211"/>
      <c r="S78" s="114"/>
    </row>
    <row r="79" spans="2:27" x14ac:dyDescent="0.25">
      <c r="B79" s="114"/>
      <c r="C79" s="129" t="s">
        <v>308</v>
      </c>
      <c r="D79" s="130"/>
      <c r="E79" s="130"/>
      <c r="F79" s="130"/>
      <c r="G79" s="131"/>
      <c r="H79" s="182">
        <v>610</v>
      </c>
      <c r="I79" s="178">
        <v>0</v>
      </c>
      <c r="J79" s="179"/>
      <c r="K79" s="179"/>
      <c r="L79" s="179"/>
      <c r="M79" s="180"/>
      <c r="N79" s="178">
        <v>0</v>
      </c>
      <c r="O79" s="179"/>
      <c r="P79" s="179"/>
      <c r="Q79" s="179"/>
      <c r="R79" s="180"/>
      <c r="S79" s="114"/>
      <c r="U79" s="181" t="s">
        <v>309</v>
      </c>
    </row>
    <row r="80" spans="2:27" x14ac:dyDescent="0.25">
      <c r="B80" s="114"/>
      <c r="C80" s="129" t="s">
        <v>310</v>
      </c>
      <c r="D80" s="130"/>
      <c r="E80" s="130"/>
      <c r="F80" s="130"/>
      <c r="G80" s="131"/>
      <c r="H80" s="182">
        <v>620</v>
      </c>
      <c r="I80" s="178">
        <v>0</v>
      </c>
      <c r="J80" s="179"/>
      <c r="K80" s="179"/>
      <c r="L80" s="179"/>
      <c r="M80" s="180"/>
      <c r="N80" s="178">
        <v>0</v>
      </c>
      <c r="O80" s="179"/>
      <c r="P80" s="179"/>
      <c r="Q80" s="179"/>
      <c r="R80" s="180"/>
      <c r="S80" s="114"/>
      <c r="U80" s="181"/>
    </row>
    <row r="81" spans="2:22" x14ac:dyDescent="0.25">
      <c r="B81" s="114"/>
      <c r="C81" s="129" t="s">
        <v>311</v>
      </c>
      <c r="D81" s="130"/>
      <c r="E81" s="130"/>
      <c r="F81" s="130"/>
      <c r="G81" s="131"/>
      <c r="H81" s="182">
        <v>630</v>
      </c>
      <c r="I81" s="189">
        <v>11</v>
      </c>
      <c r="J81" s="190"/>
      <c r="K81" s="190"/>
      <c r="L81" s="190"/>
      <c r="M81" s="191"/>
      <c r="N81" s="189">
        <v>6</v>
      </c>
      <c r="O81" s="190"/>
      <c r="P81" s="190"/>
      <c r="Q81" s="190"/>
      <c r="R81" s="191"/>
      <c r="S81" s="114"/>
      <c r="U81" s="181"/>
    </row>
    <row r="82" spans="2:22" ht="15" customHeight="1" x14ac:dyDescent="0.25">
      <c r="B82" s="114"/>
      <c r="C82" s="183" t="s">
        <v>230</v>
      </c>
      <c r="D82" s="184"/>
      <c r="E82" s="184"/>
      <c r="F82" s="184"/>
      <c r="G82" s="184"/>
      <c r="H82" s="186"/>
      <c r="I82" s="188"/>
      <c r="J82" s="188"/>
      <c r="K82" s="188"/>
      <c r="L82" s="188"/>
      <c r="M82" s="188"/>
      <c r="N82" s="187"/>
      <c r="O82" s="188"/>
      <c r="P82" s="188"/>
      <c r="Q82" s="188"/>
      <c r="R82" s="193"/>
      <c r="S82" s="114"/>
      <c r="U82" s="215"/>
    </row>
    <row r="83" spans="2:22" ht="15" customHeight="1" x14ac:dyDescent="0.25">
      <c r="B83" s="114"/>
      <c r="C83" s="174" t="s">
        <v>312</v>
      </c>
      <c r="D83" s="175"/>
      <c r="E83" s="175"/>
      <c r="F83" s="175"/>
      <c r="G83" s="175"/>
      <c r="H83" s="177">
        <v>631</v>
      </c>
      <c r="I83" s="195">
        <v>2</v>
      </c>
      <c r="J83" s="195"/>
      <c r="K83" s="195"/>
      <c r="L83" s="195"/>
      <c r="M83" s="195"/>
      <c r="N83" s="196">
        <v>1</v>
      </c>
      <c r="O83" s="195"/>
      <c r="P83" s="195"/>
      <c r="Q83" s="195"/>
      <c r="R83" s="197"/>
      <c r="S83" s="114"/>
      <c r="U83" s="216" t="s">
        <v>313</v>
      </c>
    </row>
    <row r="84" spans="2:22" x14ac:dyDescent="0.25">
      <c r="B84" s="114"/>
      <c r="C84" s="129" t="s">
        <v>314</v>
      </c>
      <c r="D84" s="130"/>
      <c r="E84" s="130"/>
      <c r="F84" s="130"/>
      <c r="G84" s="131"/>
      <c r="H84" s="182">
        <v>632</v>
      </c>
      <c r="I84" s="178">
        <v>1</v>
      </c>
      <c r="J84" s="179"/>
      <c r="K84" s="179"/>
      <c r="L84" s="179"/>
      <c r="M84" s="180"/>
      <c r="N84" s="178">
        <v>0</v>
      </c>
      <c r="O84" s="179"/>
      <c r="P84" s="179"/>
      <c r="Q84" s="179"/>
      <c r="R84" s="180"/>
      <c r="S84" s="114"/>
      <c r="U84" s="181" t="s">
        <v>315</v>
      </c>
    </row>
    <row r="85" spans="2:22" x14ac:dyDescent="0.25">
      <c r="B85" s="114"/>
      <c r="C85" s="129" t="s">
        <v>316</v>
      </c>
      <c r="D85" s="130"/>
      <c r="E85" s="130"/>
      <c r="F85" s="130"/>
      <c r="G85" s="131"/>
      <c r="H85" s="182">
        <v>633</v>
      </c>
      <c r="I85" s="178">
        <v>3</v>
      </c>
      <c r="J85" s="179"/>
      <c r="K85" s="179"/>
      <c r="L85" s="179"/>
      <c r="M85" s="180"/>
      <c r="N85" s="178">
        <v>1</v>
      </c>
      <c r="O85" s="179"/>
      <c r="P85" s="179"/>
      <c r="Q85" s="179"/>
      <c r="R85" s="180"/>
      <c r="S85" s="114"/>
      <c r="U85" s="181" t="s">
        <v>317</v>
      </c>
    </row>
    <row r="86" spans="2:22" x14ac:dyDescent="0.25">
      <c r="B86" s="114"/>
      <c r="C86" s="129" t="s">
        <v>318</v>
      </c>
      <c r="D86" s="130"/>
      <c r="E86" s="130"/>
      <c r="F86" s="130"/>
      <c r="G86" s="131"/>
      <c r="H86" s="182">
        <v>634</v>
      </c>
      <c r="I86" s="178">
        <v>1</v>
      </c>
      <c r="J86" s="179"/>
      <c r="K86" s="179"/>
      <c r="L86" s="179"/>
      <c r="M86" s="180"/>
      <c r="N86" s="178">
        <v>1</v>
      </c>
      <c r="O86" s="179"/>
      <c r="P86" s="179"/>
      <c r="Q86" s="179"/>
      <c r="R86" s="180"/>
      <c r="S86" s="114"/>
      <c r="U86" s="181" t="s">
        <v>319</v>
      </c>
    </row>
    <row r="87" spans="2:22" x14ac:dyDescent="0.25">
      <c r="B87" s="114"/>
      <c r="C87" s="129" t="s">
        <v>320</v>
      </c>
      <c r="D87" s="130"/>
      <c r="E87" s="130"/>
      <c r="F87" s="130"/>
      <c r="G87" s="131"/>
      <c r="H87" s="182">
        <v>635</v>
      </c>
      <c r="I87" s="178">
        <v>2</v>
      </c>
      <c r="J87" s="179"/>
      <c r="K87" s="179"/>
      <c r="L87" s="179"/>
      <c r="M87" s="180"/>
      <c r="N87" s="178">
        <v>2</v>
      </c>
      <c r="O87" s="179"/>
      <c r="P87" s="179"/>
      <c r="Q87" s="179"/>
      <c r="R87" s="180"/>
      <c r="S87" s="114"/>
      <c r="U87" s="181" t="s">
        <v>321</v>
      </c>
    </row>
    <row r="88" spans="2:22" x14ac:dyDescent="0.25">
      <c r="B88" s="114"/>
      <c r="C88" s="129" t="s">
        <v>322</v>
      </c>
      <c r="D88" s="130"/>
      <c r="E88" s="130"/>
      <c r="F88" s="130"/>
      <c r="G88" s="131"/>
      <c r="H88" s="182">
        <v>636</v>
      </c>
      <c r="I88" s="178">
        <v>0</v>
      </c>
      <c r="J88" s="179"/>
      <c r="K88" s="179"/>
      <c r="L88" s="179"/>
      <c r="M88" s="180"/>
      <c r="N88" s="178">
        <v>0</v>
      </c>
      <c r="O88" s="179"/>
      <c r="P88" s="179"/>
      <c r="Q88" s="179"/>
      <c r="R88" s="180"/>
      <c r="S88" s="114"/>
      <c r="U88" s="181" t="s">
        <v>298</v>
      </c>
    </row>
    <row r="89" spans="2:22" x14ac:dyDescent="0.25">
      <c r="B89" s="114"/>
      <c r="C89" s="129" t="s">
        <v>323</v>
      </c>
      <c r="D89" s="130"/>
      <c r="E89" s="130"/>
      <c r="F89" s="130"/>
      <c r="G89" s="131"/>
      <c r="H89" s="182">
        <v>637</v>
      </c>
      <c r="I89" s="178">
        <v>0</v>
      </c>
      <c r="J89" s="179"/>
      <c r="K89" s="179"/>
      <c r="L89" s="179"/>
      <c r="M89" s="180"/>
      <c r="N89" s="178">
        <v>0</v>
      </c>
      <c r="O89" s="179"/>
      <c r="P89" s="179"/>
      <c r="Q89" s="179"/>
      <c r="R89" s="180"/>
      <c r="S89" s="114"/>
      <c r="U89" s="181" t="s">
        <v>324</v>
      </c>
    </row>
    <row r="90" spans="2:22" x14ac:dyDescent="0.25">
      <c r="B90" s="114"/>
      <c r="C90" s="129" t="s">
        <v>325</v>
      </c>
      <c r="D90" s="130"/>
      <c r="E90" s="130"/>
      <c r="F90" s="130"/>
      <c r="G90" s="131"/>
      <c r="H90" s="182">
        <v>638</v>
      </c>
      <c r="I90" s="178">
        <v>2</v>
      </c>
      <c r="J90" s="179"/>
      <c r="K90" s="179"/>
      <c r="L90" s="179"/>
      <c r="M90" s="180"/>
      <c r="N90" s="178">
        <v>1</v>
      </c>
      <c r="O90" s="179"/>
      <c r="P90" s="179"/>
      <c r="Q90" s="179"/>
      <c r="R90" s="180"/>
      <c r="S90" s="114"/>
      <c r="U90" s="181" t="s">
        <v>326</v>
      </c>
    </row>
    <row r="91" spans="2:22" x14ac:dyDescent="0.25">
      <c r="B91" s="114"/>
      <c r="C91" s="129" t="s">
        <v>327</v>
      </c>
      <c r="D91" s="130"/>
      <c r="E91" s="130"/>
      <c r="F91" s="130"/>
      <c r="G91" s="131"/>
      <c r="H91" s="182">
        <v>640</v>
      </c>
      <c r="I91" s="178">
        <v>0</v>
      </c>
      <c r="J91" s="179"/>
      <c r="K91" s="179"/>
      <c r="L91" s="179"/>
      <c r="M91" s="180"/>
      <c r="N91" s="178">
        <v>0</v>
      </c>
      <c r="O91" s="179"/>
      <c r="P91" s="179"/>
      <c r="Q91" s="179"/>
      <c r="R91" s="180"/>
      <c r="S91" s="114"/>
      <c r="U91" s="181" t="s">
        <v>298</v>
      </c>
    </row>
    <row r="92" spans="2:22" x14ac:dyDescent="0.25">
      <c r="B92" s="114"/>
      <c r="C92" s="129" t="s">
        <v>301</v>
      </c>
      <c r="D92" s="130"/>
      <c r="E92" s="130"/>
      <c r="F92" s="130"/>
      <c r="G92" s="131"/>
      <c r="H92" s="182">
        <v>650</v>
      </c>
      <c r="I92" s="178">
        <v>0</v>
      </c>
      <c r="J92" s="179"/>
      <c r="K92" s="179"/>
      <c r="L92" s="179"/>
      <c r="M92" s="180"/>
      <c r="N92" s="178">
        <v>0</v>
      </c>
      <c r="O92" s="179"/>
      <c r="P92" s="179"/>
      <c r="Q92" s="179"/>
      <c r="R92" s="180"/>
      <c r="S92" s="114"/>
      <c r="U92" s="181" t="s">
        <v>302</v>
      </c>
    </row>
    <row r="93" spans="2:22" x14ac:dyDescent="0.25">
      <c r="B93" s="114"/>
      <c r="C93" s="129" t="s">
        <v>303</v>
      </c>
      <c r="D93" s="130"/>
      <c r="E93" s="130"/>
      <c r="F93" s="130"/>
      <c r="G93" s="131"/>
      <c r="H93" s="182">
        <v>660</v>
      </c>
      <c r="I93" s="178">
        <v>0</v>
      </c>
      <c r="J93" s="179"/>
      <c r="K93" s="179"/>
      <c r="L93" s="179"/>
      <c r="M93" s="180"/>
      <c r="N93" s="178">
        <v>0</v>
      </c>
      <c r="O93" s="179"/>
      <c r="P93" s="179"/>
      <c r="Q93" s="179"/>
      <c r="R93" s="180"/>
      <c r="S93" s="114"/>
      <c r="U93" s="181" t="s">
        <v>304</v>
      </c>
    </row>
    <row r="94" spans="2:22" x14ac:dyDescent="0.25">
      <c r="B94" s="114"/>
      <c r="C94" s="129" t="s">
        <v>328</v>
      </c>
      <c r="D94" s="130"/>
      <c r="E94" s="130"/>
      <c r="F94" s="130"/>
      <c r="G94" s="131"/>
      <c r="H94" s="182">
        <v>670</v>
      </c>
      <c r="I94" s="178">
        <v>0</v>
      </c>
      <c r="J94" s="179"/>
      <c r="K94" s="179"/>
      <c r="L94" s="179"/>
      <c r="M94" s="180"/>
      <c r="N94" s="178">
        <v>0</v>
      </c>
      <c r="O94" s="179"/>
      <c r="P94" s="179"/>
      <c r="Q94" s="179"/>
      <c r="R94" s="180"/>
      <c r="S94" s="114"/>
      <c r="U94" s="181"/>
    </row>
    <row r="95" spans="2:22" s="208" customFormat="1" ht="15.75" x14ac:dyDescent="0.25">
      <c r="B95" s="200"/>
      <c r="C95" s="219" t="s">
        <v>329</v>
      </c>
      <c r="D95" s="219"/>
      <c r="E95" s="219"/>
      <c r="F95" s="219"/>
      <c r="G95" s="219"/>
      <c r="H95" s="220">
        <v>690</v>
      </c>
      <c r="I95" s="221">
        <v>11</v>
      </c>
      <c r="J95" s="221"/>
      <c r="K95" s="221"/>
      <c r="L95" s="221"/>
      <c r="M95" s="221"/>
      <c r="N95" s="221">
        <v>6</v>
      </c>
      <c r="O95" s="221"/>
      <c r="P95" s="221"/>
      <c r="Q95" s="221"/>
      <c r="R95" s="221"/>
      <c r="S95" s="200"/>
      <c r="U95" s="222" t="str">
        <f>IF(I54-I96=0," ",IF(U96&lt;0,CONCATENATE("Пассив баланса на конец отчетного периода меньше актива на ",-U96," тыс.руб."),CONCATENATE("Пассив баланса на конец отчетного периода превышает актив на ",U96," тыс.руб.")))</f>
        <v xml:space="preserve"> </v>
      </c>
      <c r="V95" s="223"/>
    </row>
    <row r="96" spans="2:22" s="208" customFormat="1" ht="15.75" x14ac:dyDescent="0.25">
      <c r="B96" s="200"/>
      <c r="C96" s="219" t="s">
        <v>274</v>
      </c>
      <c r="D96" s="219"/>
      <c r="E96" s="219"/>
      <c r="F96" s="219"/>
      <c r="G96" s="219"/>
      <c r="H96" s="220">
        <v>700</v>
      </c>
      <c r="I96" s="221">
        <v>864</v>
      </c>
      <c r="J96" s="221"/>
      <c r="K96" s="221"/>
      <c r="L96" s="221"/>
      <c r="M96" s="221"/>
      <c r="N96" s="221">
        <v>777</v>
      </c>
      <c r="O96" s="221"/>
      <c r="P96" s="221"/>
      <c r="Q96" s="221"/>
      <c r="R96" s="221"/>
      <c r="S96" s="200"/>
      <c r="U96" s="224">
        <f>IF(ABS(-I54+I96)&gt;0.9,-I54+I96,0)</f>
        <v>0</v>
      </c>
      <c r="V96" s="224">
        <f>IF(ABS(-N54+N96)&gt;0.9,-N54+N96,0)</f>
        <v>0</v>
      </c>
    </row>
    <row r="97" spans="2:22" ht="15.75" customHeight="1" x14ac:dyDescent="0.25">
      <c r="B97" s="114"/>
      <c r="C97" s="114"/>
      <c r="D97" s="114"/>
      <c r="E97" s="114"/>
      <c r="F97" s="114"/>
      <c r="G97" s="114"/>
      <c r="H97" s="114"/>
      <c r="I97" s="114"/>
      <c r="J97" s="114"/>
      <c r="K97" s="114"/>
      <c r="L97" s="114"/>
      <c r="M97" s="114"/>
      <c r="N97" s="114"/>
      <c r="O97" s="114"/>
      <c r="P97" s="114"/>
      <c r="Q97" s="114"/>
      <c r="R97" s="114"/>
      <c r="S97" s="114"/>
      <c r="V97" s="228" t="str">
        <f>IF(N54-N96=0," ",IF(V96&lt;0,CONCATENATE("Пассив баланса на начало отчетного периода меньше актива на ",-V96," тыс.руб."),CONCATENATE("Пассив баланса на начало отчетного периода превышает актив на ",V96," тыс.руб.")))</f>
        <v xml:space="preserve"> </v>
      </c>
    </row>
    <row r="98" spans="2:22" x14ac:dyDescent="0.25">
      <c r="B98" s="114"/>
      <c r="C98" s="257" t="s">
        <v>72</v>
      </c>
      <c r="D98" s="257"/>
      <c r="E98" s="115"/>
      <c r="F98" s="258"/>
      <c r="G98" s="258"/>
      <c r="H98" s="115"/>
      <c r="I98" s="259" t="s">
        <v>330</v>
      </c>
      <c r="J98" s="259"/>
      <c r="K98" s="259"/>
      <c r="L98" s="259"/>
      <c r="M98" s="259"/>
      <c r="N98" s="259"/>
      <c r="O98" s="114"/>
      <c r="P98" s="114"/>
      <c r="Q98" s="114"/>
      <c r="R98" s="114"/>
      <c r="S98" s="114"/>
    </row>
    <row r="99" spans="2:22" s="264" customFormat="1" ht="12" x14ac:dyDescent="0.2">
      <c r="B99" s="260"/>
      <c r="C99" s="261" t="s">
        <v>331</v>
      </c>
      <c r="D99" s="261"/>
      <c r="E99" s="261"/>
      <c r="F99" s="262" t="s">
        <v>73</v>
      </c>
      <c r="G99" s="262"/>
      <c r="H99" s="263"/>
      <c r="I99" s="262" t="s">
        <v>332</v>
      </c>
      <c r="J99" s="262"/>
      <c r="K99" s="262"/>
      <c r="L99" s="262"/>
      <c r="M99" s="262"/>
      <c r="N99" s="262"/>
      <c r="O99" s="260"/>
      <c r="P99" s="260"/>
      <c r="Q99" s="260"/>
      <c r="R99" s="260"/>
      <c r="S99" s="260"/>
    </row>
    <row r="100" spans="2:22" x14ac:dyDescent="0.25">
      <c r="B100" s="114"/>
      <c r="C100" s="257" t="s">
        <v>333</v>
      </c>
      <c r="D100" s="257"/>
      <c r="E100" s="115"/>
      <c r="F100" s="258"/>
      <c r="G100" s="258"/>
      <c r="H100" s="115"/>
      <c r="I100" s="259" t="s">
        <v>334</v>
      </c>
      <c r="J100" s="259"/>
      <c r="K100" s="259"/>
      <c r="L100" s="259"/>
      <c r="M100" s="259"/>
      <c r="N100" s="259"/>
      <c r="O100" s="114"/>
      <c r="P100" s="114"/>
      <c r="Q100" s="114"/>
      <c r="R100" s="114"/>
      <c r="S100" s="114"/>
    </row>
    <row r="101" spans="2:22" x14ac:dyDescent="0.25">
      <c r="B101" s="114"/>
      <c r="C101" s="124"/>
      <c r="D101" s="124"/>
      <c r="E101" s="124"/>
      <c r="F101" s="262" t="s">
        <v>73</v>
      </c>
      <c r="G101" s="262"/>
      <c r="H101" s="263"/>
      <c r="I101" s="262" t="s">
        <v>332</v>
      </c>
      <c r="J101" s="262"/>
      <c r="K101" s="262"/>
      <c r="L101" s="262"/>
      <c r="M101" s="262"/>
      <c r="N101" s="262"/>
      <c r="O101" s="114"/>
      <c r="P101" s="114"/>
      <c r="Q101" s="114"/>
      <c r="R101" s="114"/>
      <c r="S101" s="114"/>
    </row>
    <row r="102" spans="2:22" x14ac:dyDescent="0.25">
      <c r="B102" s="114"/>
      <c r="C102" s="265">
        <v>43921</v>
      </c>
      <c r="D102" s="265"/>
      <c r="E102" s="114"/>
      <c r="F102" s="114"/>
      <c r="G102" s="114"/>
      <c r="H102" s="114"/>
      <c r="I102" s="114"/>
      <c r="J102" s="114"/>
      <c r="K102" s="114"/>
      <c r="L102" s="114"/>
      <c r="M102" s="114"/>
      <c r="N102" s="114"/>
      <c r="O102" s="114"/>
      <c r="P102" s="114"/>
      <c r="Q102" s="114"/>
      <c r="R102" s="114"/>
      <c r="S102" s="114"/>
    </row>
    <row r="103" spans="2:22" x14ac:dyDescent="0.25">
      <c r="B103" s="114"/>
      <c r="C103" s="114"/>
      <c r="D103" s="114"/>
      <c r="E103" s="114"/>
      <c r="F103" s="114"/>
      <c r="G103" s="114"/>
      <c r="H103" s="114"/>
      <c r="I103" s="114"/>
      <c r="J103" s="114"/>
      <c r="K103" s="114"/>
      <c r="L103" s="114"/>
      <c r="M103" s="114"/>
      <c r="N103" s="114"/>
      <c r="O103" s="114"/>
      <c r="P103" s="114"/>
      <c r="Q103" s="114"/>
      <c r="R103" s="114"/>
      <c r="S103" s="114"/>
    </row>
    <row r="104" spans="2:22" ht="6" customHeight="1" x14ac:dyDescent="0.25">
      <c r="B104" s="114"/>
      <c r="C104" s="114"/>
      <c r="D104" s="114"/>
      <c r="E104" s="114"/>
      <c r="F104" s="114"/>
      <c r="G104" s="114"/>
      <c r="H104" s="114"/>
      <c r="I104" s="114"/>
      <c r="J104" s="114"/>
      <c r="K104" s="114"/>
      <c r="L104" s="114"/>
      <c r="M104" s="114"/>
      <c r="N104" s="114"/>
      <c r="O104" s="114"/>
      <c r="P104" s="114"/>
      <c r="Q104" s="114"/>
      <c r="R104" s="114"/>
      <c r="S104" s="114"/>
    </row>
  </sheetData>
  <mergeCells count="268">
    <mergeCell ref="F101:G101"/>
    <mergeCell ref="I101:N101"/>
    <mergeCell ref="C102:D102"/>
    <mergeCell ref="C98:D98"/>
    <mergeCell ref="F98:G98"/>
    <mergeCell ref="I98:N98"/>
    <mergeCell ref="F99:G99"/>
    <mergeCell ref="I99:N99"/>
    <mergeCell ref="C100:D100"/>
    <mergeCell ref="F100:G100"/>
    <mergeCell ref="I100:N100"/>
    <mergeCell ref="C95:G95"/>
    <mergeCell ref="I95:M95"/>
    <mergeCell ref="N95:R95"/>
    <mergeCell ref="C96:G96"/>
    <mergeCell ref="I96:M96"/>
    <mergeCell ref="N96:R96"/>
    <mergeCell ref="C93:G93"/>
    <mergeCell ref="I93:M93"/>
    <mergeCell ref="N93:R93"/>
    <mergeCell ref="C94:G94"/>
    <mergeCell ref="I94:M94"/>
    <mergeCell ref="N94:R94"/>
    <mergeCell ref="C91:G91"/>
    <mergeCell ref="I91:M91"/>
    <mergeCell ref="N91:R91"/>
    <mergeCell ref="C92:G92"/>
    <mergeCell ref="I92:M92"/>
    <mergeCell ref="N92:R92"/>
    <mergeCell ref="C89:G89"/>
    <mergeCell ref="I89:M89"/>
    <mergeCell ref="N89:R89"/>
    <mergeCell ref="C90:G90"/>
    <mergeCell ref="I90:M90"/>
    <mergeCell ref="N90:R90"/>
    <mergeCell ref="C87:G87"/>
    <mergeCell ref="I87:M87"/>
    <mergeCell ref="N87:R87"/>
    <mergeCell ref="C88:G88"/>
    <mergeCell ref="I88:M88"/>
    <mergeCell ref="N88:R88"/>
    <mergeCell ref="C85:G85"/>
    <mergeCell ref="I85:M85"/>
    <mergeCell ref="N85:R85"/>
    <mergeCell ref="C86:G86"/>
    <mergeCell ref="I86:M86"/>
    <mergeCell ref="N86:R86"/>
    <mergeCell ref="C83:G83"/>
    <mergeCell ref="I83:M83"/>
    <mergeCell ref="N83:R83"/>
    <mergeCell ref="C84:G84"/>
    <mergeCell ref="I84:M84"/>
    <mergeCell ref="N84:R84"/>
    <mergeCell ref="C81:G81"/>
    <mergeCell ref="I81:M81"/>
    <mergeCell ref="N81:R81"/>
    <mergeCell ref="C82:G82"/>
    <mergeCell ref="I82:M82"/>
    <mergeCell ref="N82:R82"/>
    <mergeCell ref="C79:G79"/>
    <mergeCell ref="I79:M79"/>
    <mergeCell ref="N79:R79"/>
    <mergeCell ref="C80:G80"/>
    <mergeCell ref="I80:M80"/>
    <mergeCell ref="N80:R80"/>
    <mergeCell ref="C77:G77"/>
    <mergeCell ref="I77:M77"/>
    <mergeCell ref="N77:R77"/>
    <mergeCell ref="C78:G78"/>
    <mergeCell ref="I78:M78"/>
    <mergeCell ref="N78:R78"/>
    <mergeCell ref="C75:G75"/>
    <mergeCell ref="I75:M75"/>
    <mergeCell ref="N75:R75"/>
    <mergeCell ref="C76:G76"/>
    <mergeCell ref="I76:M76"/>
    <mergeCell ref="N76:R76"/>
    <mergeCell ref="C73:G73"/>
    <mergeCell ref="I73:M73"/>
    <mergeCell ref="N73:R73"/>
    <mergeCell ref="C74:G74"/>
    <mergeCell ref="I74:M74"/>
    <mergeCell ref="N74:R74"/>
    <mergeCell ref="C71:G71"/>
    <mergeCell ref="I71:M71"/>
    <mergeCell ref="N71:R71"/>
    <mergeCell ref="C72:G72"/>
    <mergeCell ref="I72:M72"/>
    <mergeCell ref="N72:R72"/>
    <mergeCell ref="C69:G69"/>
    <mergeCell ref="I69:M69"/>
    <mergeCell ref="N69:R69"/>
    <mergeCell ref="C70:G70"/>
    <mergeCell ref="I70:M70"/>
    <mergeCell ref="N70:R70"/>
    <mergeCell ref="C67:G67"/>
    <mergeCell ref="I67:M67"/>
    <mergeCell ref="N67:R67"/>
    <mergeCell ref="C68:G68"/>
    <mergeCell ref="I68:M68"/>
    <mergeCell ref="N68:R68"/>
    <mergeCell ref="C65:G65"/>
    <mergeCell ref="I65:M65"/>
    <mergeCell ref="N65:R65"/>
    <mergeCell ref="C66:G66"/>
    <mergeCell ref="I66:M66"/>
    <mergeCell ref="N66:R66"/>
    <mergeCell ref="C63:G63"/>
    <mergeCell ref="I63:M63"/>
    <mergeCell ref="N63:R63"/>
    <mergeCell ref="C64:G64"/>
    <mergeCell ref="I64:M64"/>
    <mergeCell ref="N64:R64"/>
    <mergeCell ref="C61:G61"/>
    <mergeCell ref="I61:M61"/>
    <mergeCell ref="N61:R61"/>
    <mergeCell ref="C62:G62"/>
    <mergeCell ref="I62:M62"/>
    <mergeCell ref="N62:R62"/>
    <mergeCell ref="C59:G59"/>
    <mergeCell ref="I59:M59"/>
    <mergeCell ref="N59:R59"/>
    <mergeCell ref="C60:G60"/>
    <mergeCell ref="I60:M60"/>
    <mergeCell ref="N60:R60"/>
    <mergeCell ref="C54:G54"/>
    <mergeCell ref="I54:M54"/>
    <mergeCell ref="N54:R54"/>
    <mergeCell ref="C56:N56"/>
    <mergeCell ref="C57:G58"/>
    <mergeCell ref="H57:H58"/>
    <mergeCell ref="J57:L57"/>
    <mergeCell ref="O57:R57"/>
    <mergeCell ref="I58:M58"/>
    <mergeCell ref="N58:O58"/>
    <mergeCell ref="U51:V51"/>
    <mergeCell ref="C52:G52"/>
    <mergeCell ref="I52:M52"/>
    <mergeCell ref="N52:R52"/>
    <mergeCell ref="C53:G53"/>
    <mergeCell ref="I53:M53"/>
    <mergeCell ref="N53:R53"/>
    <mergeCell ref="C50:G50"/>
    <mergeCell ref="I50:M50"/>
    <mergeCell ref="N50:R50"/>
    <mergeCell ref="C51:G51"/>
    <mergeCell ref="I51:M51"/>
    <mergeCell ref="N51:R51"/>
    <mergeCell ref="C48:G48"/>
    <mergeCell ref="I48:M48"/>
    <mergeCell ref="N48:R48"/>
    <mergeCell ref="C49:G49"/>
    <mergeCell ref="I49:M49"/>
    <mergeCell ref="N49:R49"/>
    <mergeCell ref="C46:G46"/>
    <mergeCell ref="I46:M46"/>
    <mergeCell ref="N46:R46"/>
    <mergeCell ref="C47:G47"/>
    <mergeCell ref="I47:M47"/>
    <mergeCell ref="N47:R47"/>
    <mergeCell ref="C44:G44"/>
    <mergeCell ref="I44:M44"/>
    <mergeCell ref="N44:R44"/>
    <mergeCell ref="C45:G45"/>
    <mergeCell ref="I45:M45"/>
    <mergeCell ref="N45:R45"/>
    <mergeCell ref="C42:G42"/>
    <mergeCell ref="I42:M42"/>
    <mergeCell ref="N42:R42"/>
    <mergeCell ref="C43:G43"/>
    <mergeCell ref="I43:M43"/>
    <mergeCell ref="N43:R43"/>
    <mergeCell ref="C40:G40"/>
    <mergeCell ref="I40:M40"/>
    <mergeCell ref="N40:R40"/>
    <mergeCell ref="C41:G41"/>
    <mergeCell ref="I41:M41"/>
    <mergeCell ref="N41:R41"/>
    <mergeCell ref="C38:G38"/>
    <mergeCell ref="I38:M38"/>
    <mergeCell ref="N38:R38"/>
    <mergeCell ref="C39:G39"/>
    <mergeCell ref="I39:M39"/>
    <mergeCell ref="N39:R39"/>
    <mergeCell ref="C36:G36"/>
    <mergeCell ref="I36:M36"/>
    <mergeCell ref="N36:R36"/>
    <mergeCell ref="C37:G37"/>
    <mergeCell ref="I37:M37"/>
    <mergeCell ref="N37:R37"/>
    <mergeCell ref="C34:G34"/>
    <mergeCell ref="I34:M34"/>
    <mergeCell ref="N34:R34"/>
    <mergeCell ref="C35:G35"/>
    <mergeCell ref="I35:M35"/>
    <mergeCell ref="N35:R35"/>
    <mergeCell ref="C32:G32"/>
    <mergeCell ref="I32:M32"/>
    <mergeCell ref="N32:R32"/>
    <mergeCell ref="C33:G33"/>
    <mergeCell ref="I33:M33"/>
    <mergeCell ref="N33:R33"/>
    <mergeCell ref="C30:G30"/>
    <mergeCell ref="I30:M30"/>
    <mergeCell ref="N30:R30"/>
    <mergeCell ref="C31:G31"/>
    <mergeCell ref="I31:M31"/>
    <mergeCell ref="N31:R31"/>
    <mergeCell ref="C28:G28"/>
    <mergeCell ref="I28:M28"/>
    <mergeCell ref="N28:R28"/>
    <mergeCell ref="C29:G29"/>
    <mergeCell ref="I29:M29"/>
    <mergeCell ref="N29:R29"/>
    <mergeCell ref="C26:G26"/>
    <mergeCell ref="I26:M26"/>
    <mergeCell ref="N26:R26"/>
    <mergeCell ref="C27:G27"/>
    <mergeCell ref="I27:M27"/>
    <mergeCell ref="N27:R27"/>
    <mergeCell ref="C24:G24"/>
    <mergeCell ref="I24:M24"/>
    <mergeCell ref="N24:R24"/>
    <mergeCell ref="C25:G25"/>
    <mergeCell ref="I25:M25"/>
    <mergeCell ref="N25:R25"/>
    <mergeCell ref="C22:G22"/>
    <mergeCell ref="I22:M22"/>
    <mergeCell ref="N22:R22"/>
    <mergeCell ref="C23:G23"/>
    <mergeCell ref="I23:M23"/>
    <mergeCell ref="N23:R23"/>
    <mergeCell ref="C20:G21"/>
    <mergeCell ref="H20:H21"/>
    <mergeCell ref="J20:L20"/>
    <mergeCell ref="O20:R20"/>
    <mergeCell ref="I21:M21"/>
    <mergeCell ref="N21:O21"/>
    <mergeCell ref="I16:M16"/>
    <mergeCell ref="N16:R16"/>
    <mergeCell ref="I17:M17"/>
    <mergeCell ref="N17:R17"/>
    <mergeCell ref="I18:M18"/>
    <mergeCell ref="N18:R18"/>
    <mergeCell ref="C12:E12"/>
    <mergeCell ref="F12:R12"/>
    <mergeCell ref="C13:E13"/>
    <mergeCell ref="F13:R13"/>
    <mergeCell ref="C14:E14"/>
    <mergeCell ref="F14:R14"/>
    <mergeCell ref="C9:E9"/>
    <mergeCell ref="F9:R9"/>
    <mergeCell ref="C10:E10"/>
    <mergeCell ref="F10:R10"/>
    <mergeCell ref="C11:E11"/>
    <mergeCell ref="F11:R11"/>
    <mergeCell ref="G6:I6"/>
    <mergeCell ref="U6:V6"/>
    <mergeCell ref="W6:AA8"/>
    <mergeCell ref="C7:H7"/>
    <mergeCell ref="C8:E8"/>
    <mergeCell ref="F8:R8"/>
    <mergeCell ref="C2:R2"/>
    <mergeCell ref="I3:R3"/>
    <mergeCell ref="W3:AA5"/>
    <mergeCell ref="M4:R4"/>
    <mergeCell ref="C5:R5"/>
    <mergeCell ref="U5:V5"/>
  </mergeCells>
  <conditionalFormatting sqref="V54 V96">
    <cfRule type="expression" dxfId="27" priority="1" stopIfTrue="1">
      <formula>ABS($V$54)&gt;0.9</formula>
    </cfRule>
  </conditionalFormatting>
  <conditionalFormatting sqref="U54 U96">
    <cfRule type="expression" dxfId="26" priority="2" stopIfTrue="1">
      <formula>ABS($U$54)&gt;0.9</formula>
    </cfRule>
  </conditionalFormatting>
  <pageMargins left="0.31496062992125984" right="0.31496062992125984" top="0.31496062992125984" bottom="0.31496062992125984" header="0.27559055118110237" footer="0.27559055118110237"/>
  <pageSetup paperSize="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0"/>
    <pageSetUpPr fitToPage="1"/>
  </sheetPr>
  <dimension ref="B1:AD67"/>
  <sheetViews>
    <sheetView zoomScaleNormal="100" zoomScaleSheetLayoutView="100" workbookViewId="0">
      <selection activeCell="AC15" sqref="AC15"/>
    </sheetView>
  </sheetViews>
  <sheetFormatPr defaultRowHeight="15" x14ac:dyDescent="0.25"/>
  <cols>
    <col min="1" max="2" width="0.85546875" style="354" customWidth="1"/>
    <col min="3" max="4" width="9.85546875" style="354" customWidth="1"/>
    <col min="5" max="5" width="15.7109375" style="354" customWidth="1"/>
    <col min="6" max="6" width="11.85546875" style="354" customWidth="1"/>
    <col min="7" max="8" width="2" style="354" customWidth="1"/>
    <col min="9" max="9" width="6.7109375" style="354" customWidth="1"/>
    <col min="10" max="10" width="2.85546875" style="354" customWidth="1"/>
    <col min="11" max="11" width="4.7109375" style="354" customWidth="1"/>
    <col min="12" max="12" width="3.42578125" style="354" customWidth="1"/>
    <col min="13" max="13" width="1.28515625" style="356" customWidth="1"/>
    <col min="14" max="14" width="8.28515625" style="354" customWidth="1"/>
    <col min="15" max="15" width="2.85546875" style="354" customWidth="1"/>
    <col min="16" max="16" width="4.7109375" style="354" customWidth="1"/>
    <col min="17" max="17" width="3.42578125" style="354" customWidth="1"/>
    <col min="18" max="18" width="1.42578125" style="354" customWidth="1"/>
    <col min="19" max="19" width="8.28515625" style="354" customWidth="1"/>
    <col min="20" max="21" width="0.85546875" style="354" customWidth="1"/>
    <col min="22" max="22" width="18.7109375" style="354" bestFit="1" customWidth="1"/>
    <col min="23" max="23" width="4.140625" style="354" customWidth="1"/>
    <col min="24" max="16384" width="9.140625" style="354"/>
  </cols>
  <sheetData>
    <row r="1" spans="2:20" s="110" customFormat="1" ht="6" customHeight="1" x14ac:dyDescent="0.25">
      <c r="M1" s="266"/>
    </row>
    <row r="2" spans="2:20" s="110" customFormat="1" ht="6" customHeight="1" x14ac:dyDescent="0.25">
      <c r="B2" s="114"/>
      <c r="C2" s="115"/>
      <c r="D2" s="115"/>
      <c r="E2" s="115"/>
      <c r="F2" s="115"/>
      <c r="G2" s="115"/>
      <c r="H2" s="115"/>
      <c r="I2" s="267"/>
      <c r="J2" s="114"/>
      <c r="K2" s="114"/>
      <c r="L2" s="114"/>
      <c r="M2" s="268"/>
      <c r="N2" s="114"/>
      <c r="O2" s="114"/>
      <c r="P2" s="114"/>
      <c r="Q2" s="114"/>
      <c r="R2" s="114"/>
      <c r="S2" s="114"/>
      <c r="T2" s="114"/>
    </row>
    <row r="3" spans="2:20" s="110" customFormat="1" ht="74.25" customHeight="1" x14ac:dyDescent="0.25">
      <c r="B3" s="114"/>
      <c r="C3" s="115"/>
      <c r="D3" s="115"/>
      <c r="E3" s="115"/>
      <c r="F3" s="115"/>
      <c r="G3" s="115"/>
      <c r="H3" s="115"/>
      <c r="I3" s="114"/>
      <c r="J3" s="114"/>
      <c r="K3" s="269" t="s">
        <v>335</v>
      </c>
      <c r="L3" s="269"/>
      <c r="M3" s="269"/>
      <c r="N3" s="269"/>
      <c r="O3" s="269"/>
      <c r="P3" s="269"/>
      <c r="Q3" s="269"/>
      <c r="R3" s="269"/>
      <c r="S3" s="269"/>
      <c r="T3" s="114"/>
    </row>
    <row r="4" spans="2:20" s="110" customFormat="1" ht="15" customHeight="1" x14ac:dyDescent="0.25">
      <c r="B4" s="114"/>
      <c r="C4" s="114"/>
      <c r="D4" s="114"/>
      <c r="E4" s="114"/>
      <c r="F4" s="114"/>
      <c r="G4" s="114"/>
      <c r="H4" s="114"/>
      <c r="I4" s="114"/>
      <c r="J4" s="114"/>
      <c r="K4" s="114"/>
      <c r="L4" s="114"/>
      <c r="M4" s="268"/>
      <c r="N4" s="114"/>
      <c r="O4" s="114"/>
      <c r="P4" s="114"/>
      <c r="Q4" s="270" t="s">
        <v>199</v>
      </c>
      <c r="R4" s="270"/>
      <c r="S4" s="270"/>
      <c r="T4" s="114"/>
    </row>
    <row r="5" spans="2:20" s="110" customFormat="1" ht="29.25" customHeight="1" x14ac:dyDescent="0.25">
      <c r="B5" s="114"/>
      <c r="C5" s="120" t="s">
        <v>336</v>
      </c>
      <c r="D5" s="120"/>
      <c r="E5" s="120"/>
      <c r="F5" s="120"/>
      <c r="G5" s="120"/>
      <c r="H5" s="120"/>
      <c r="I5" s="120"/>
      <c r="J5" s="120"/>
      <c r="K5" s="120"/>
      <c r="L5" s="120"/>
      <c r="M5" s="120"/>
      <c r="N5" s="120"/>
      <c r="O5" s="120"/>
      <c r="P5" s="120"/>
      <c r="Q5" s="120"/>
      <c r="R5" s="120"/>
      <c r="S5" s="120"/>
      <c r="T5" s="114"/>
    </row>
    <row r="6" spans="2:20" s="279" customFormat="1" ht="15" customHeight="1" x14ac:dyDescent="0.2">
      <c r="B6" s="271"/>
      <c r="C6" s="272"/>
      <c r="D6" s="272"/>
      <c r="E6" s="273" t="s">
        <v>337</v>
      </c>
      <c r="F6" s="274" t="s">
        <v>338</v>
      </c>
      <c r="G6" s="275" t="s">
        <v>339</v>
      </c>
      <c r="H6" s="276" t="s">
        <v>340</v>
      </c>
      <c r="I6" s="276"/>
      <c r="J6" s="277">
        <v>43830</v>
      </c>
      <c r="K6" s="277"/>
      <c r="L6" s="277"/>
      <c r="M6" s="277"/>
      <c r="N6" s="277"/>
      <c r="O6" s="272"/>
      <c r="P6" s="278"/>
      <c r="Q6" s="278"/>
      <c r="R6" s="278"/>
      <c r="S6" s="278"/>
      <c r="T6" s="271"/>
    </row>
    <row r="7" spans="2:20" s="279" customFormat="1" ht="13.5" x14ac:dyDescent="0.2">
      <c r="B7" s="271"/>
      <c r="C7" s="280"/>
      <c r="D7" s="281"/>
      <c r="E7" s="281"/>
      <c r="F7" s="281"/>
      <c r="G7" s="281"/>
      <c r="H7" s="281"/>
      <c r="I7" s="281"/>
      <c r="J7" s="271"/>
      <c r="K7" s="271"/>
      <c r="L7" s="271"/>
      <c r="M7" s="282"/>
      <c r="N7" s="271"/>
      <c r="O7" s="271"/>
      <c r="P7" s="271"/>
      <c r="Q7" s="271"/>
      <c r="R7" s="271"/>
      <c r="S7" s="271"/>
      <c r="T7" s="271"/>
    </row>
    <row r="8" spans="2:20" s="279" customFormat="1" ht="15" customHeight="1" x14ac:dyDescent="0.2">
      <c r="B8" s="271"/>
      <c r="C8" s="283" t="s">
        <v>204</v>
      </c>
      <c r="D8" s="284"/>
      <c r="E8" s="285"/>
      <c r="F8" s="283" t="s">
        <v>205</v>
      </c>
      <c r="G8" s="284"/>
      <c r="H8" s="284"/>
      <c r="I8" s="284"/>
      <c r="J8" s="284"/>
      <c r="K8" s="284"/>
      <c r="L8" s="284"/>
      <c r="M8" s="284"/>
      <c r="N8" s="284"/>
      <c r="O8" s="284"/>
      <c r="P8" s="284"/>
      <c r="Q8" s="284"/>
      <c r="R8" s="284"/>
      <c r="S8" s="285"/>
      <c r="T8" s="271"/>
    </row>
    <row r="9" spans="2:20" s="279" customFormat="1" ht="15" customHeight="1" x14ac:dyDescent="0.2">
      <c r="B9" s="271"/>
      <c r="C9" s="283" t="s">
        <v>206</v>
      </c>
      <c r="D9" s="284"/>
      <c r="E9" s="285"/>
      <c r="F9" s="283">
        <v>101325856</v>
      </c>
      <c r="G9" s="284"/>
      <c r="H9" s="284"/>
      <c r="I9" s="284"/>
      <c r="J9" s="284"/>
      <c r="K9" s="284"/>
      <c r="L9" s="284"/>
      <c r="M9" s="284"/>
      <c r="N9" s="284"/>
      <c r="O9" s="284"/>
      <c r="P9" s="284"/>
      <c r="Q9" s="284"/>
      <c r="R9" s="284"/>
      <c r="S9" s="285"/>
      <c r="T9" s="271"/>
    </row>
    <row r="10" spans="2:20" s="279" customFormat="1" ht="15" customHeight="1" x14ac:dyDescent="0.2">
      <c r="B10" s="271"/>
      <c r="C10" s="283" t="s">
        <v>207</v>
      </c>
      <c r="D10" s="284"/>
      <c r="E10" s="285"/>
      <c r="F10" s="283" t="s">
        <v>208</v>
      </c>
      <c r="G10" s="284"/>
      <c r="H10" s="284"/>
      <c r="I10" s="284"/>
      <c r="J10" s="284"/>
      <c r="K10" s="284"/>
      <c r="L10" s="284"/>
      <c r="M10" s="284"/>
      <c r="N10" s="284"/>
      <c r="O10" s="284"/>
      <c r="P10" s="284"/>
      <c r="Q10" s="284"/>
      <c r="R10" s="284"/>
      <c r="S10" s="285"/>
      <c r="T10" s="271"/>
    </row>
    <row r="11" spans="2:20" s="279" customFormat="1" ht="15" customHeight="1" x14ac:dyDescent="0.2">
      <c r="B11" s="271"/>
      <c r="C11" s="283" t="s">
        <v>209</v>
      </c>
      <c r="D11" s="284"/>
      <c r="E11" s="285"/>
      <c r="F11" s="283" t="s">
        <v>210</v>
      </c>
      <c r="G11" s="284"/>
      <c r="H11" s="284"/>
      <c r="I11" s="284"/>
      <c r="J11" s="284"/>
      <c r="K11" s="284"/>
      <c r="L11" s="284"/>
      <c r="M11" s="284"/>
      <c r="N11" s="284"/>
      <c r="O11" s="284"/>
      <c r="P11" s="284"/>
      <c r="Q11" s="284"/>
      <c r="R11" s="284"/>
      <c r="S11" s="285"/>
      <c r="T11" s="271"/>
    </row>
    <row r="12" spans="2:20" s="279" customFormat="1" ht="15" customHeight="1" x14ac:dyDescent="0.2">
      <c r="B12" s="271"/>
      <c r="C12" s="283" t="s">
        <v>211</v>
      </c>
      <c r="D12" s="284"/>
      <c r="E12" s="285"/>
      <c r="F12" s="283" t="s">
        <v>212</v>
      </c>
      <c r="G12" s="284"/>
      <c r="H12" s="284"/>
      <c r="I12" s="284"/>
      <c r="J12" s="284"/>
      <c r="K12" s="284"/>
      <c r="L12" s="284"/>
      <c r="M12" s="284"/>
      <c r="N12" s="284"/>
      <c r="O12" s="284"/>
      <c r="P12" s="284"/>
      <c r="Q12" s="284"/>
      <c r="R12" s="284"/>
      <c r="S12" s="285"/>
      <c r="T12" s="271"/>
    </row>
    <row r="13" spans="2:20" s="279" customFormat="1" ht="15" customHeight="1" x14ac:dyDescent="0.2">
      <c r="B13" s="271"/>
      <c r="C13" s="283" t="s">
        <v>81</v>
      </c>
      <c r="D13" s="284"/>
      <c r="E13" s="285"/>
      <c r="F13" s="283" t="s">
        <v>213</v>
      </c>
      <c r="G13" s="284"/>
      <c r="H13" s="284"/>
      <c r="I13" s="284"/>
      <c r="J13" s="284"/>
      <c r="K13" s="284"/>
      <c r="L13" s="284"/>
      <c r="M13" s="284"/>
      <c r="N13" s="284"/>
      <c r="O13" s="284"/>
      <c r="P13" s="284"/>
      <c r="Q13" s="284"/>
      <c r="R13" s="284"/>
      <c r="S13" s="285"/>
      <c r="T13" s="271"/>
    </row>
    <row r="14" spans="2:20" s="279" customFormat="1" ht="13.5" x14ac:dyDescent="0.2">
      <c r="B14" s="271"/>
      <c r="C14" s="283" t="s">
        <v>214</v>
      </c>
      <c r="D14" s="284"/>
      <c r="E14" s="285"/>
      <c r="F14" s="283" t="s">
        <v>215</v>
      </c>
      <c r="G14" s="284"/>
      <c r="H14" s="284"/>
      <c r="I14" s="284"/>
      <c r="J14" s="284"/>
      <c r="K14" s="284"/>
      <c r="L14" s="284"/>
      <c r="M14" s="284"/>
      <c r="N14" s="284"/>
      <c r="O14" s="284"/>
      <c r="P14" s="284"/>
      <c r="Q14" s="284"/>
      <c r="R14" s="284"/>
      <c r="S14" s="285"/>
      <c r="T14" s="271"/>
    </row>
    <row r="15" spans="2:20" s="110" customFormat="1" x14ac:dyDescent="0.25">
      <c r="B15" s="114"/>
      <c r="C15" s="114"/>
      <c r="D15" s="114"/>
      <c r="E15" s="114"/>
      <c r="F15" s="114"/>
      <c r="G15" s="114"/>
      <c r="H15" s="114"/>
      <c r="I15" s="114"/>
      <c r="J15" s="114"/>
      <c r="K15" s="114"/>
      <c r="L15" s="114"/>
      <c r="M15" s="268"/>
      <c r="N15" s="114"/>
      <c r="O15" s="114"/>
      <c r="P15" s="114"/>
      <c r="Q15" s="114"/>
      <c r="R15" s="114"/>
      <c r="S15" s="114"/>
      <c r="T15" s="114"/>
    </row>
    <row r="16" spans="2:20" s="279" customFormat="1" ht="13.5" x14ac:dyDescent="0.2">
      <c r="B16" s="271"/>
      <c r="C16" s="286" t="s">
        <v>341</v>
      </c>
      <c r="D16" s="287"/>
      <c r="E16" s="287"/>
      <c r="F16" s="287"/>
      <c r="G16" s="287"/>
      <c r="H16" s="288"/>
      <c r="I16" s="289" t="s">
        <v>220</v>
      </c>
      <c r="J16" s="290" t="s">
        <v>342</v>
      </c>
      <c r="K16" s="291" t="s">
        <v>338</v>
      </c>
      <c r="L16" s="291"/>
      <c r="M16" s="292" t="s">
        <v>339</v>
      </c>
      <c r="N16" s="293" t="s">
        <v>340</v>
      </c>
      <c r="O16" s="290" t="s">
        <v>342</v>
      </c>
      <c r="P16" s="291" t="s">
        <v>338</v>
      </c>
      <c r="Q16" s="291"/>
      <c r="R16" s="294" t="s">
        <v>339</v>
      </c>
      <c r="S16" s="295" t="s">
        <v>340</v>
      </c>
      <c r="T16" s="271"/>
    </row>
    <row r="17" spans="2:22" s="279" customFormat="1" ht="13.5" x14ac:dyDescent="0.2">
      <c r="B17" s="271"/>
      <c r="C17" s="296"/>
      <c r="D17" s="297"/>
      <c r="E17" s="297"/>
      <c r="F17" s="297"/>
      <c r="G17" s="297"/>
      <c r="H17" s="298"/>
      <c r="I17" s="299"/>
      <c r="J17" s="300">
        <v>43830</v>
      </c>
      <c r="K17" s="301"/>
      <c r="L17" s="301"/>
      <c r="M17" s="301"/>
      <c r="N17" s="301"/>
      <c r="O17" s="300">
        <v>43465</v>
      </c>
      <c r="P17" s="301"/>
      <c r="Q17" s="301"/>
      <c r="R17" s="301"/>
      <c r="S17" s="302"/>
      <c r="T17" s="271"/>
    </row>
    <row r="18" spans="2:22" s="279" customFormat="1" ht="13.5" x14ac:dyDescent="0.2">
      <c r="B18" s="271"/>
      <c r="C18" s="303">
        <v>1</v>
      </c>
      <c r="D18" s="304"/>
      <c r="E18" s="304"/>
      <c r="F18" s="304"/>
      <c r="G18" s="304"/>
      <c r="H18" s="305"/>
      <c r="I18" s="306">
        <v>2</v>
      </c>
      <c r="J18" s="303">
        <v>3</v>
      </c>
      <c r="K18" s="304"/>
      <c r="L18" s="304"/>
      <c r="M18" s="304"/>
      <c r="N18" s="305"/>
      <c r="O18" s="303">
        <v>4</v>
      </c>
      <c r="P18" s="304"/>
      <c r="Q18" s="304"/>
      <c r="R18" s="304"/>
      <c r="S18" s="305"/>
      <c r="T18" s="271"/>
    </row>
    <row r="19" spans="2:22" s="279" customFormat="1" ht="13.5" x14ac:dyDescent="0.2">
      <c r="B19" s="271"/>
      <c r="C19" s="307" t="s">
        <v>343</v>
      </c>
      <c r="D19" s="308"/>
      <c r="E19" s="308"/>
      <c r="F19" s="308"/>
      <c r="G19" s="308"/>
      <c r="H19" s="309"/>
      <c r="I19" s="310" t="s">
        <v>22</v>
      </c>
      <c r="J19" s="311">
        <v>128</v>
      </c>
      <c r="K19" s="312"/>
      <c r="L19" s="312"/>
      <c r="M19" s="312"/>
      <c r="N19" s="313"/>
      <c r="O19" s="311">
        <v>122</v>
      </c>
      <c r="P19" s="312"/>
      <c r="Q19" s="312"/>
      <c r="R19" s="312"/>
      <c r="S19" s="313"/>
      <c r="T19" s="271"/>
      <c r="V19" s="181" t="s">
        <v>344</v>
      </c>
    </row>
    <row r="20" spans="2:22" s="279" customFormat="1" ht="27" customHeight="1" x14ac:dyDescent="0.2">
      <c r="B20" s="271"/>
      <c r="C20" s="283" t="s">
        <v>345</v>
      </c>
      <c r="D20" s="284"/>
      <c r="E20" s="284"/>
      <c r="F20" s="284"/>
      <c r="G20" s="284"/>
      <c r="H20" s="285"/>
      <c r="I20" s="314" t="s">
        <v>82</v>
      </c>
      <c r="J20" s="315">
        <v>71</v>
      </c>
      <c r="K20" s="316"/>
      <c r="L20" s="316"/>
      <c r="M20" s="316"/>
      <c r="N20" s="317"/>
      <c r="O20" s="315">
        <v>63</v>
      </c>
      <c r="P20" s="316"/>
      <c r="Q20" s="316"/>
      <c r="R20" s="316"/>
      <c r="S20" s="317"/>
      <c r="T20" s="271"/>
      <c r="V20" s="181" t="s">
        <v>346</v>
      </c>
    </row>
    <row r="21" spans="2:22" s="279" customFormat="1" ht="13.5" x14ac:dyDescent="0.2">
      <c r="B21" s="271"/>
      <c r="C21" s="283" t="s">
        <v>347</v>
      </c>
      <c r="D21" s="284"/>
      <c r="E21" s="284"/>
      <c r="F21" s="284"/>
      <c r="G21" s="284"/>
      <c r="H21" s="285"/>
      <c r="I21" s="314" t="s">
        <v>59</v>
      </c>
      <c r="J21" s="318">
        <v>57</v>
      </c>
      <c r="K21" s="319"/>
      <c r="L21" s="319"/>
      <c r="M21" s="319"/>
      <c r="N21" s="320"/>
      <c r="O21" s="318">
        <v>59</v>
      </c>
      <c r="P21" s="319"/>
      <c r="Q21" s="319"/>
      <c r="R21" s="319"/>
      <c r="S21" s="320"/>
      <c r="T21" s="271"/>
    </row>
    <row r="22" spans="2:22" s="279" customFormat="1" ht="13.5" x14ac:dyDescent="0.2">
      <c r="B22" s="271"/>
      <c r="C22" s="283" t="s">
        <v>348</v>
      </c>
      <c r="D22" s="284"/>
      <c r="E22" s="284"/>
      <c r="F22" s="284"/>
      <c r="G22" s="284"/>
      <c r="H22" s="285"/>
      <c r="I22" s="314" t="s">
        <v>47</v>
      </c>
      <c r="J22" s="315">
        <v>56</v>
      </c>
      <c r="K22" s="316"/>
      <c r="L22" s="316"/>
      <c r="M22" s="316"/>
      <c r="N22" s="317"/>
      <c r="O22" s="315">
        <v>53</v>
      </c>
      <c r="P22" s="316"/>
      <c r="Q22" s="316"/>
      <c r="R22" s="316"/>
      <c r="S22" s="317"/>
      <c r="T22" s="271"/>
      <c r="V22" s="181" t="s">
        <v>349</v>
      </c>
    </row>
    <row r="23" spans="2:22" s="279" customFormat="1" ht="13.5" x14ac:dyDescent="0.2">
      <c r="B23" s="271"/>
      <c r="C23" s="283" t="s">
        <v>350</v>
      </c>
      <c r="D23" s="284"/>
      <c r="E23" s="284"/>
      <c r="F23" s="284"/>
      <c r="G23" s="284"/>
      <c r="H23" s="285"/>
      <c r="I23" s="314" t="s">
        <v>351</v>
      </c>
      <c r="J23" s="315">
        <v>0</v>
      </c>
      <c r="K23" s="316"/>
      <c r="L23" s="316"/>
      <c r="M23" s="316"/>
      <c r="N23" s="317"/>
      <c r="O23" s="315"/>
      <c r="P23" s="316"/>
      <c r="Q23" s="316"/>
      <c r="R23" s="316"/>
      <c r="S23" s="317"/>
      <c r="T23" s="271"/>
      <c r="V23" s="181" t="s">
        <v>352</v>
      </c>
    </row>
    <row r="24" spans="2:22" s="279" customFormat="1" ht="27" customHeight="1" x14ac:dyDescent="0.2">
      <c r="B24" s="271"/>
      <c r="C24" s="283" t="s">
        <v>353</v>
      </c>
      <c r="D24" s="284"/>
      <c r="E24" s="284"/>
      <c r="F24" s="284"/>
      <c r="G24" s="284"/>
      <c r="H24" s="285"/>
      <c r="I24" s="314" t="s">
        <v>96</v>
      </c>
      <c r="J24" s="318">
        <v>1</v>
      </c>
      <c r="K24" s="319"/>
      <c r="L24" s="319"/>
      <c r="M24" s="319"/>
      <c r="N24" s="320"/>
      <c r="O24" s="318">
        <v>6</v>
      </c>
      <c r="P24" s="319"/>
      <c r="Q24" s="319"/>
      <c r="R24" s="319"/>
      <c r="S24" s="320"/>
      <c r="T24" s="271"/>
    </row>
    <row r="25" spans="2:22" s="279" customFormat="1" ht="13.5" x14ac:dyDescent="0.2">
      <c r="B25" s="271"/>
      <c r="C25" s="283" t="s">
        <v>354</v>
      </c>
      <c r="D25" s="284"/>
      <c r="E25" s="284"/>
      <c r="F25" s="284"/>
      <c r="G25" s="284"/>
      <c r="H25" s="285"/>
      <c r="I25" s="314" t="s">
        <v>355</v>
      </c>
      <c r="J25" s="321">
        <v>89</v>
      </c>
      <c r="K25" s="322"/>
      <c r="L25" s="322"/>
      <c r="M25" s="322"/>
      <c r="N25" s="323"/>
      <c r="O25" s="321">
        <v>59</v>
      </c>
      <c r="P25" s="322"/>
      <c r="Q25" s="322"/>
      <c r="R25" s="322"/>
      <c r="S25" s="323"/>
      <c r="T25" s="271"/>
      <c r="V25" s="181" t="s">
        <v>356</v>
      </c>
    </row>
    <row r="26" spans="2:22" s="279" customFormat="1" ht="13.5" x14ac:dyDescent="0.2">
      <c r="B26" s="271"/>
      <c r="C26" s="283" t="s">
        <v>357</v>
      </c>
      <c r="D26" s="284"/>
      <c r="E26" s="284"/>
      <c r="F26" s="284"/>
      <c r="G26" s="284"/>
      <c r="H26" s="285"/>
      <c r="I26" s="314" t="s">
        <v>131</v>
      </c>
      <c r="J26" s="315">
        <v>9</v>
      </c>
      <c r="K26" s="316"/>
      <c r="L26" s="316"/>
      <c r="M26" s="316"/>
      <c r="N26" s="317"/>
      <c r="O26" s="315">
        <v>8</v>
      </c>
      <c r="P26" s="316"/>
      <c r="Q26" s="316"/>
      <c r="R26" s="316"/>
      <c r="S26" s="317"/>
      <c r="T26" s="271"/>
      <c r="V26" s="181" t="s">
        <v>358</v>
      </c>
    </row>
    <row r="27" spans="2:22" s="279" customFormat="1" ht="13.5" x14ac:dyDescent="0.2">
      <c r="B27" s="271"/>
      <c r="C27" s="283" t="s">
        <v>359</v>
      </c>
      <c r="D27" s="284"/>
      <c r="E27" s="284"/>
      <c r="F27" s="284"/>
      <c r="G27" s="284"/>
      <c r="H27" s="285"/>
      <c r="I27" s="314" t="s">
        <v>360</v>
      </c>
      <c r="J27" s="318">
        <v>81</v>
      </c>
      <c r="K27" s="319"/>
      <c r="L27" s="319"/>
      <c r="M27" s="319"/>
      <c r="N27" s="320"/>
      <c r="O27" s="318">
        <v>57</v>
      </c>
      <c r="P27" s="319"/>
      <c r="Q27" s="319"/>
      <c r="R27" s="319"/>
      <c r="S27" s="320"/>
      <c r="T27" s="271"/>
    </row>
    <row r="28" spans="2:22" s="279" customFormat="1" ht="13.5" x14ac:dyDescent="0.2">
      <c r="B28" s="271"/>
      <c r="C28" s="324" t="s">
        <v>361</v>
      </c>
      <c r="D28" s="325"/>
      <c r="E28" s="325"/>
      <c r="F28" s="325"/>
      <c r="G28" s="325"/>
      <c r="H28" s="326"/>
      <c r="I28" s="327">
        <v>100</v>
      </c>
      <c r="J28" s="328">
        <v>6</v>
      </c>
      <c r="K28" s="329"/>
      <c r="L28" s="329"/>
      <c r="M28" s="329"/>
      <c r="N28" s="330"/>
      <c r="O28" s="328">
        <v>4</v>
      </c>
      <c r="P28" s="329"/>
      <c r="Q28" s="329"/>
      <c r="R28" s="329"/>
      <c r="S28" s="330"/>
      <c r="T28" s="271"/>
      <c r="V28" s="181" t="s">
        <v>362</v>
      </c>
    </row>
    <row r="29" spans="2:22" s="279" customFormat="1" ht="13.5" x14ac:dyDescent="0.2">
      <c r="B29" s="271"/>
      <c r="C29" s="324" t="s">
        <v>230</v>
      </c>
      <c r="D29" s="325"/>
      <c r="E29" s="325"/>
      <c r="F29" s="325"/>
      <c r="G29" s="325"/>
      <c r="H29" s="325"/>
      <c r="I29" s="327"/>
      <c r="J29" s="329"/>
      <c r="K29" s="329"/>
      <c r="L29" s="329"/>
      <c r="M29" s="329"/>
      <c r="N29" s="329"/>
      <c r="O29" s="328"/>
      <c r="P29" s="329"/>
      <c r="Q29" s="329"/>
      <c r="R29" s="329"/>
      <c r="S29" s="330"/>
      <c r="T29" s="271"/>
      <c r="V29" s="331"/>
    </row>
    <row r="30" spans="2:22" s="279" customFormat="1" ht="27" customHeight="1" x14ac:dyDescent="0.2">
      <c r="B30" s="271"/>
      <c r="C30" s="307" t="s">
        <v>363</v>
      </c>
      <c r="D30" s="308"/>
      <c r="E30" s="308"/>
      <c r="F30" s="308"/>
      <c r="G30" s="308"/>
      <c r="H30" s="308"/>
      <c r="I30" s="332">
        <v>101</v>
      </c>
      <c r="J30" s="312">
        <v>0</v>
      </c>
      <c r="K30" s="312"/>
      <c r="L30" s="312"/>
      <c r="M30" s="312"/>
      <c r="N30" s="312"/>
      <c r="O30" s="311">
        <v>0</v>
      </c>
      <c r="P30" s="312"/>
      <c r="Q30" s="312"/>
      <c r="R30" s="312"/>
      <c r="S30" s="313"/>
      <c r="T30" s="271"/>
      <c r="V30" s="331"/>
    </row>
    <row r="31" spans="2:22" s="279" customFormat="1" ht="27" customHeight="1" x14ac:dyDescent="0.2">
      <c r="B31" s="271"/>
      <c r="C31" s="307" t="s">
        <v>364</v>
      </c>
      <c r="D31" s="308"/>
      <c r="E31" s="308"/>
      <c r="F31" s="308"/>
      <c r="G31" s="308"/>
      <c r="H31" s="309"/>
      <c r="I31" s="332">
        <v>102</v>
      </c>
      <c r="J31" s="311">
        <v>5</v>
      </c>
      <c r="K31" s="312"/>
      <c r="L31" s="312"/>
      <c r="M31" s="312"/>
      <c r="N31" s="313"/>
      <c r="O31" s="311">
        <v>3</v>
      </c>
      <c r="P31" s="312"/>
      <c r="Q31" s="312"/>
      <c r="R31" s="312"/>
      <c r="S31" s="313"/>
      <c r="T31" s="271"/>
      <c r="V31" s="333"/>
    </row>
    <row r="32" spans="2:22" s="279" customFormat="1" ht="13.5" x14ac:dyDescent="0.2">
      <c r="B32" s="271"/>
      <c r="C32" s="283" t="s">
        <v>365</v>
      </c>
      <c r="D32" s="284"/>
      <c r="E32" s="284"/>
      <c r="F32" s="284"/>
      <c r="G32" s="284"/>
      <c r="H32" s="285"/>
      <c r="I32" s="334">
        <v>103</v>
      </c>
      <c r="J32" s="321">
        <v>1</v>
      </c>
      <c r="K32" s="322"/>
      <c r="L32" s="322"/>
      <c r="M32" s="322"/>
      <c r="N32" s="323"/>
      <c r="O32" s="321">
        <v>1</v>
      </c>
      <c r="P32" s="322"/>
      <c r="Q32" s="322"/>
      <c r="R32" s="322"/>
      <c r="S32" s="323"/>
      <c r="T32" s="271"/>
      <c r="V32" s="333"/>
    </row>
    <row r="33" spans="2:22" s="279" customFormat="1" ht="13.5" x14ac:dyDescent="0.2">
      <c r="B33" s="271"/>
      <c r="C33" s="283" t="s">
        <v>366</v>
      </c>
      <c r="D33" s="284"/>
      <c r="E33" s="284"/>
      <c r="F33" s="284"/>
      <c r="G33" s="284"/>
      <c r="H33" s="285"/>
      <c r="I33" s="334">
        <v>104</v>
      </c>
      <c r="J33" s="321">
        <v>0</v>
      </c>
      <c r="K33" s="322"/>
      <c r="L33" s="322"/>
      <c r="M33" s="322"/>
      <c r="N33" s="323"/>
      <c r="O33" s="321"/>
      <c r="P33" s="322"/>
      <c r="Q33" s="322"/>
      <c r="R33" s="322"/>
      <c r="S33" s="323"/>
      <c r="T33" s="271"/>
      <c r="V33" s="333"/>
    </row>
    <row r="34" spans="2:22" s="279" customFormat="1" ht="13.5" x14ac:dyDescent="0.2">
      <c r="B34" s="271"/>
      <c r="C34" s="283" t="s">
        <v>367</v>
      </c>
      <c r="D34" s="284"/>
      <c r="E34" s="284"/>
      <c r="F34" s="284"/>
      <c r="G34" s="284"/>
      <c r="H34" s="285"/>
      <c r="I34" s="334">
        <v>110</v>
      </c>
      <c r="J34" s="335">
        <v>0</v>
      </c>
      <c r="K34" s="336"/>
      <c r="L34" s="336"/>
      <c r="M34" s="336"/>
      <c r="N34" s="337"/>
      <c r="O34" s="335"/>
      <c r="P34" s="336"/>
      <c r="Q34" s="336"/>
      <c r="R34" s="336"/>
      <c r="S34" s="337"/>
      <c r="T34" s="271"/>
      <c r="V34" s="181" t="s">
        <v>368</v>
      </c>
    </row>
    <row r="35" spans="2:22" s="279" customFormat="1" ht="13.5" x14ac:dyDescent="0.2">
      <c r="B35" s="271"/>
      <c r="C35" s="324" t="s">
        <v>230</v>
      </c>
      <c r="D35" s="325"/>
      <c r="E35" s="325"/>
      <c r="F35" s="325"/>
      <c r="G35" s="325"/>
      <c r="H35" s="325"/>
      <c r="I35" s="338"/>
      <c r="J35" s="328"/>
      <c r="K35" s="329"/>
      <c r="L35" s="329"/>
      <c r="M35" s="329"/>
      <c r="N35" s="330"/>
      <c r="O35" s="329"/>
      <c r="P35" s="329"/>
      <c r="Q35" s="329"/>
      <c r="R35" s="329"/>
      <c r="S35" s="330"/>
      <c r="T35" s="271"/>
      <c r="V35" s="331"/>
    </row>
    <row r="36" spans="2:22" s="279" customFormat="1" ht="27" customHeight="1" x14ac:dyDescent="0.2">
      <c r="B36" s="271"/>
      <c r="C36" s="307" t="s">
        <v>369</v>
      </c>
      <c r="D36" s="308"/>
      <c r="E36" s="308"/>
      <c r="F36" s="308"/>
      <c r="G36" s="308"/>
      <c r="H36" s="308"/>
      <c r="I36" s="339">
        <v>111</v>
      </c>
      <c r="J36" s="340">
        <v>0</v>
      </c>
      <c r="K36" s="341"/>
      <c r="L36" s="341"/>
      <c r="M36" s="341"/>
      <c r="N36" s="342"/>
      <c r="O36" s="341"/>
      <c r="P36" s="341"/>
      <c r="Q36" s="341"/>
      <c r="R36" s="341"/>
      <c r="S36" s="342"/>
      <c r="T36" s="271"/>
      <c r="V36" s="331"/>
    </row>
    <row r="37" spans="2:22" s="279" customFormat="1" ht="13.5" x14ac:dyDescent="0.2">
      <c r="B37" s="271"/>
      <c r="C37" s="307" t="s">
        <v>370</v>
      </c>
      <c r="D37" s="308"/>
      <c r="E37" s="308"/>
      <c r="F37" s="308"/>
      <c r="G37" s="308"/>
      <c r="H37" s="309"/>
      <c r="I37" s="332">
        <v>112</v>
      </c>
      <c r="J37" s="340">
        <v>0</v>
      </c>
      <c r="K37" s="341"/>
      <c r="L37" s="341"/>
      <c r="M37" s="341"/>
      <c r="N37" s="342"/>
      <c r="O37" s="340"/>
      <c r="P37" s="341"/>
      <c r="Q37" s="341"/>
      <c r="R37" s="341"/>
      <c r="S37" s="342"/>
      <c r="T37" s="271"/>
      <c r="V37" s="333"/>
    </row>
    <row r="38" spans="2:22" s="279" customFormat="1" ht="13.5" x14ac:dyDescent="0.2">
      <c r="B38" s="271"/>
      <c r="C38" s="283" t="s">
        <v>371</v>
      </c>
      <c r="D38" s="284"/>
      <c r="E38" s="284"/>
      <c r="F38" s="284"/>
      <c r="G38" s="284"/>
      <c r="H38" s="285"/>
      <c r="I38" s="334">
        <v>120</v>
      </c>
      <c r="J38" s="318">
        <v>0</v>
      </c>
      <c r="K38" s="319"/>
      <c r="L38" s="319"/>
      <c r="M38" s="319"/>
      <c r="N38" s="320"/>
      <c r="O38" s="318"/>
      <c r="P38" s="319"/>
      <c r="Q38" s="319"/>
      <c r="R38" s="319"/>
      <c r="S38" s="320"/>
      <c r="T38" s="271"/>
      <c r="V38" s="181" t="s">
        <v>362</v>
      </c>
    </row>
    <row r="39" spans="2:22" s="279" customFormat="1" ht="13.5" x14ac:dyDescent="0.2">
      <c r="B39" s="271"/>
      <c r="C39" s="324" t="s">
        <v>230</v>
      </c>
      <c r="D39" s="325"/>
      <c r="E39" s="325"/>
      <c r="F39" s="325"/>
      <c r="G39" s="325"/>
      <c r="H39" s="325"/>
      <c r="I39" s="327"/>
      <c r="J39" s="329"/>
      <c r="K39" s="329"/>
      <c r="L39" s="329"/>
      <c r="M39" s="329"/>
      <c r="N39" s="329"/>
      <c r="O39" s="328"/>
      <c r="P39" s="329"/>
      <c r="Q39" s="329"/>
      <c r="R39" s="329"/>
      <c r="S39" s="330"/>
      <c r="T39" s="271"/>
      <c r="V39" s="331"/>
    </row>
    <row r="40" spans="2:22" s="279" customFormat="1" ht="13.5" x14ac:dyDescent="0.2">
      <c r="B40" s="271"/>
      <c r="C40" s="307" t="s">
        <v>372</v>
      </c>
      <c r="D40" s="308"/>
      <c r="E40" s="308"/>
      <c r="F40" s="308"/>
      <c r="G40" s="308"/>
      <c r="H40" s="308"/>
      <c r="I40" s="332">
        <v>121</v>
      </c>
      <c r="J40" s="312">
        <v>0</v>
      </c>
      <c r="K40" s="312"/>
      <c r="L40" s="312"/>
      <c r="M40" s="312"/>
      <c r="N40" s="312"/>
      <c r="O40" s="311"/>
      <c r="P40" s="312"/>
      <c r="Q40" s="312"/>
      <c r="R40" s="312"/>
      <c r="S40" s="313"/>
      <c r="T40" s="271"/>
      <c r="V40" s="331"/>
    </row>
    <row r="41" spans="2:22" s="279" customFormat="1" ht="13.5" x14ac:dyDescent="0.2">
      <c r="B41" s="271"/>
      <c r="C41" s="307" t="s">
        <v>373</v>
      </c>
      <c r="D41" s="308"/>
      <c r="E41" s="308"/>
      <c r="F41" s="308"/>
      <c r="G41" s="308"/>
      <c r="H41" s="309"/>
      <c r="I41" s="332">
        <v>122</v>
      </c>
      <c r="J41" s="311">
        <v>0</v>
      </c>
      <c r="K41" s="312"/>
      <c r="L41" s="312"/>
      <c r="M41" s="312"/>
      <c r="N41" s="313"/>
      <c r="O41" s="311"/>
      <c r="P41" s="312"/>
      <c r="Q41" s="312"/>
      <c r="R41" s="312"/>
      <c r="S41" s="313"/>
      <c r="T41" s="271"/>
      <c r="V41" s="333"/>
    </row>
    <row r="42" spans="2:22" s="279" customFormat="1" ht="13.5" x14ac:dyDescent="0.2">
      <c r="B42" s="271"/>
      <c r="C42" s="283" t="s">
        <v>374</v>
      </c>
      <c r="D42" s="284"/>
      <c r="E42" s="284"/>
      <c r="F42" s="284"/>
      <c r="G42" s="284"/>
      <c r="H42" s="285"/>
      <c r="I42" s="334">
        <v>130</v>
      </c>
      <c r="J42" s="343">
        <v>0</v>
      </c>
      <c r="K42" s="344"/>
      <c r="L42" s="344"/>
      <c r="M42" s="344"/>
      <c r="N42" s="345"/>
      <c r="O42" s="343"/>
      <c r="P42" s="344"/>
      <c r="Q42" s="344"/>
      <c r="R42" s="344"/>
      <c r="S42" s="345"/>
      <c r="T42" s="271"/>
      <c r="V42" s="181" t="s">
        <v>368</v>
      </c>
    </row>
    <row r="43" spans="2:22" s="279" customFormat="1" ht="13.5" customHeight="1" x14ac:dyDescent="0.2">
      <c r="B43" s="271"/>
      <c r="C43" s="324" t="s">
        <v>230</v>
      </c>
      <c r="D43" s="325"/>
      <c r="E43" s="325"/>
      <c r="F43" s="325"/>
      <c r="G43" s="325"/>
      <c r="H43" s="325"/>
      <c r="I43" s="338"/>
      <c r="J43" s="328"/>
      <c r="K43" s="329"/>
      <c r="L43" s="329"/>
      <c r="M43" s="329"/>
      <c r="N43" s="329"/>
      <c r="O43" s="328"/>
      <c r="P43" s="329"/>
      <c r="Q43" s="329"/>
      <c r="R43" s="329"/>
      <c r="S43" s="330"/>
      <c r="T43" s="271"/>
      <c r="V43" s="331"/>
    </row>
    <row r="44" spans="2:22" s="279" customFormat="1" ht="13.5" x14ac:dyDescent="0.2">
      <c r="B44" s="271"/>
      <c r="C44" s="307" t="s">
        <v>375</v>
      </c>
      <c r="D44" s="308"/>
      <c r="E44" s="308"/>
      <c r="F44" s="308"/>
      <c r="G44" s="308"/>
      <c r="H44" s="308"/>
      <c r="I44" s="339">
        <v>131</v>
      </c>
      <c r="J44" s="340">
        <v>0</v>
      </c>
      <c r="K44" s="341"/>
      <c r="L44" s="341"/>
      <c r="M44" s="341"/>
      <c r="N44" s="341"/>
      <c r="O44" s="340"/>
      <c r="P44" s="341"/>
      <c r="Q44" s="341"/>
      <c r="R44" s="341"/>
      <c r="S44" s="342"/>
      <c r="T44" s="271"/>
      <c r="V44" s="331"/>
    </row>
    <row r="45" spans="2:22" s="279" customFormat="1" ht="13.5" x14ac:dyDescent="0.2">
      <c r="B45" s="271"/>
      <c r="C45" s="283" t="s">
        <v>372</v>
      </c>
      <c r="D45" s="284"/>
      <c r="E45" s="284"/>
      <c r="F45" s="284"/>
      <c r="G45" s="284"/>
      <c r="H45" s="285"/>
      <c r="I45" s="334">
        <v>132</v>
      </c>
      <c r="J45" s="340">
        <v>0</v>
      </c>
      <c r="K45" s="341"/>
      <c r="L45" s="341"/>
      <c r="M45" s="341"/>
      <c r="N45" s="342"/>
      <c r="O45" s="340"/>
      <c r="P45" s="341"/>
      <c r="Q45" s="341"/>
      <c r="R45" s="341"/>
      <c r="S45" s="342"/>
      <c r="T45" s="271"/>
      <c r="V45" s="333"/>
    </row>
    <row r="46" spans="2:22" s="279" customFormat="1" ht="13.5" x14ac:dyDescent="0.2">
      <c r="B46" s="271"/>
      <c r="C46" s="283" t="s">
        <v>376</v>
      </c>
      <c r="D46" s="284"/>
      <c r="E46" s="284"/>
      <c r="F46" s="284"/>
      <c r="G46" s="284"/>
      <c r="H46" s="285"/>
      <c r="I46" s="334">
        <v>133</v>
      </c>
      <c r="J46" s="315">
        <v>0</v>
      </c>
      <c r="K46" s="316"/>
      <c r="L46" s="316"/>
      <c r="M46" s="316"/>
      <c r="N46" s="317"/>
      <c r="O46" s="315"/>
      <c r="P46" s="316"/>
      <c r="Q46" s="316"/>
      <c r="R46" s="316"/>
      <c r="S46" s="317"/>
      <c r="T46" s="271"/>
      <c r="V46" s="333"/>
    </row>
    <row r="47" spans="2:22" s="279" customFormat="1" ht="27.75" customHeight="1" x14ac:dyDescent="0.2">
      <c r="B47" s="271"/>
      <c r="C47" s="283" t="s">
        <v>377</v>
      </c>
      <c r="D47" s="284"/>
      <c r="E47" s="284"/>
      <c r="F47" s="284"/>
      <c r="G47" s="284"/>
      <c r="H47" s="285"/>
      <c r="I47" s="334">
        <v>140</v>
      </c>
      <c r="J47" s="346">
        <v>6</v>
      </c>
      <c r="K47" s="347"/>
      <c r="L47" s="347"/>
      <c r="M47" s="347"/>
      <c r="N47" s="348"/>
      <c r="O47" s="346">
        <v>4</v>
      </c>
      <c r="P47" s="347"/>
      <c r="Q47" s="347"/>
      <c r="R47" s="347"/>
      <c r="S47" s="348"/>
      <c r="T47" s="271"/>
      <c r="V47" s="333"/>
    </row>
    <row r="48" spans="2:22" s="279" customFormat="1" ht="13.5" x14ac:dyDescent="0.2">
      <c r="B48" s="271"/>
      <c r="C48" s="283" t="s">
        <v>378</v>
      </c>
      <c r="D48" s="284"/>
      <c r="E48" s="284"/>
      <c r="F48" s="284"/>
      <c r="G48" s="284"/>
      <c r="H48" s="285"/>
      <c r="I48" s="334">
        <v>150</v>
      </c>
      <c r="J48" s="318">
        <v>87</v>
      </c>
      <c r="K48" s="319"/>
      <c r="L48" s="319"/>
      <c r="M48" s="319"/>
      <c r="N48" s="320"/>
      <c r="O48" s="318">
        <v>61</v>
      </c>
      <c r="P48" s="319"/>
      <c r="Q48" s="319"/>
      <c r="R48" s="319"/>
      <c r="S48" s="320"/>
      <c r="T48" s="271"/>
    </row>
    <row r="49" spans="2:30" s="279" customFormat="1" ht="13.5" x14ac:dyDescent="0.2">
      <c r="B49" s="271"/>
      <c r="C49" s="283" t="s">
        <v>379</v>
      </c>
      <c r="D49" s="284"/>
      <c r="E49" s="284"/>
      <c r="F49" s="284"/>
      <c r="G49" s="284"/>
      <c r="H49" s="285"/>
      <c r="I49" s="334">
        <v>160</v>
      </c>
      <c r="J49" s="340">
        <v>5</v>
      </c>
      <c r="K49" s="341"/>
      <c r="L49" s="341"/>
      <c r="M49" s="341"/>
      <c r="N49" s="342"/>
      <c r="O49" s="340">
        <v>2</v>
      </c>
      <c r="P49" s="341"/>
      <c r="Q49" s="341"/>
      <c r="R49" s="341"/>
      <c r="S49" s="342"/>
      <c r="T49" s="271"/>
      <c r="V49" s="181" t="s">
        <v>380</v>
      </c>
    </row>
    <row r="50" spans="2:30" s="279" customFormat="1" ht="13.5" x14ac:dyDescent="0.2">
      <c r="B50" s="271"/>
      <c r="C50" s="283" t="s">
        <v>381</v>
      </c>
      <c r="D50" s="284"/>
      <c r="E50" s="284"/>
      <c r="F50" s="284"/>
      <c r="G50" s="284"/>
      <c r="H50" s="285"/>
      <c r="I50" s="334">
        <v>170</v>
      </c>
      <c r="J50" s="321">
        <v>0</v>
      </c>
      <c r="K50" s="322"/>
      <c r="L50" s="322"/>
      <c r="M50" s="322"/>
      <c r="N50" s="323"/>
      <c r="O50" s="321"/>
      <c r="P50" s="322"/>
      <c r="Q50" s="322"/>
      <c r="R50" s="322"/>
      <c r="S50" s="323"/>
      <c r="T50" s="271"/>
      <c r="V50" s="192" t="s">
        <v>239</v>
      </c>
    </row>
    <row r="51" spans="2:30" s="279" customFormat="1" ht="13.5" x14ac:dyDescent="0.2">
      <c r="B51" s="271"/>
      <c r="C51" s="283" t="s">
        <v>382</v>
      </c>
      <c r="D51" s="284"/>
      <c r="E51" s="284"/>
      <c r="F51" s="284"/>
      <c r="G51" s="284"/>
      <c r="H51" s="285"/>
      <c r="I51" s="334">
        <v>180</v>
      </c>
      <c r="J51" s="321">
        <v>0</v>
      </c>
      <c r="K51" s="322"/>
      <c r="L51" s="322"/>
      <c r="M51" s="322"/>
      <c r="N51" s="323"/>
      <c r="O51" s="321"/>
      <c r="P51" s="322"/>
      <c r="Q51" s="322"/>
      <c r="R51" s="322"/>
      <c r="S51" s="323"/>
      <c r="T51" s="271"/>
      <c r="V51" s="192" t="s">
        <v>300</v>
      </c>
    </row>
    <row r="52" spans="2:30" s="279" customFormat="1" ht="13.5" x14ac:dyDescent="0.2">
      <c r="B52" s="271"/>
      <c r="C52" s="283" t="s">
        <v>383</v>
      </c>
      <c r="D52" s="284"/>
      <c r="E52" s="284"/>
      <c r="F52" s="284"/>
      <c r="G52" s="284"/>
      <c r="H52" s="285"/>
      <c r="I52" s="334">
        <v>190</v>
      </c>
      <c r="J52" s="340">
        <v>0</v>
      </c>
      <c r="K52" s="341"/>
      <c r="L52" s="341"/>
      <c r="M52" s="341"/>
      <c r="N52" s="342"/>
      <c r="O52" s="340"/>
      <c r="P52" s="341"/>
      <c r="Q52" s="341"/>
      <c r="R52" s="341"/>
      <c r="S52" s="342"/>
      <c r="T52" s="271"/>
      <c r="V52" s="192" t="s">
        <v>380</v>
      </c>
    </row>
    <row r="53" spans="2:30" s="279" customFormat="1" ht="13.5" x14ac:dyDescent="0.2">
      <c r="B53" s="271"/>
      <c r="C53" s="283" t="s">
        <v>384</v>
      </c>
      <c r="D53" s="284"/>
      <c r="E53" s="284"/>
      <c r="F53" s="284"/>
      <c r="G53" s="284"/>
      <c r="H53" s="285"/>
      <c r="I53" s="334">
        <v>200</v>
      </c>
      <c r="J53" s="315">
        <v>0</v>
      </c>
      <c r="K53" s="316"/>
      <c r="L53" s="316"/>
      <c r="M53" s="316"/>
      <c r="N53" s="317"/>
      <c r="O53" s="315"/>
      <c r="P53" s="316"/>
      <c r="Q53" s="316"/>
      <c r="R53" s="316"/>
      <c r="S53" s="317"/>
      <c r="T53" s="271"/>
      <c r="V53" s="192" t="s">
        <v>380</v>
      </c>
      <c r="X53" s="331"/>
      <c r="Y53" s="331"/>
      <c r="Z53" s="331"/>
      <c r="AA53" s="331"/>
      <c r="AB53" s="331"/>
    </row>
    <row r="54" spans="2:30" s="279" customFormat="1" ht="15" customHeight="1" x14ac:dyDescent="0.25">
      <c r="B54" s="271"/>
      <c r="C54" s="283" t="s">
        <v>385</v>
      </c>
      <c r="D54" s="284"/>
      <c r="E54" s="284"/>
      <c r="F54" s="284"/>
      <c r="G54" s="284"/>
      <c r="H54" s="285"/>
      <c r="I54" s="334">
        <v>210</v>
      </c>
      <c r="J54" s="318">
        <v>82</v>
      </c>
      <c r="K54" s="319"/>
      <c r="L54" s="319"/>
      <c r="M54" s="319"/>
      <c r="N54" s="320"/>
      <c r="O54" s="318">
        <v>59</v>
      </c>
      <c r="P54" s="319"/>
      <c r="Q54" s="319"/>
      <c r="R54" s="319"/>
      <c r="S54" s="320"/>
      <c r="T54" s="271"/>
      <c r="V54" s="349"/>
      <c r="W54" s="350" t="str">
        <f>IF(H6="декабрь"," ","≠")</f>
        <v xml:space="preserve"> </v>
      </c>
      <c r="X54" s="350" t="str">
        <f>IF(H6="декабрь"," ",'[1]прил 1'!I67)</f>
        <v xml:space="preserve"> </v>
      </c>
      <c r="Y54" s="351" t="str">
        <f>IF(H6="декабрь"," ","стр.210 гр.3 Отчета ≠ стр.470 гр.3 ББ")</f>
        <v xml:space="preserve"> </v>
      </c>
      <c r="Z54" s="351"/>
      <c r="AA54" s="351"/>
      <c r="AB54" s="351"/>
      <c r="AC54" s="350"/>
      <c r="AD54" s="350"/>
    </row>
    <row r="55" spans="2:30" s="279" customFormat="1" ht="27" customHeight="1" x14ac:dyDescent="0.25">
      <c r="B55" s="271"/>
      <c r="C55" s="283" t="s">
        <v>386</v>
      </c>
      <c r="D55" s="284"/>
      <c r="E55" s="284"/>
      <c r="F55" s="284"/>
      <c r="G55" s="284"/>
      <c r="H55" s="285"/>
      <c r="I55" s="334">
        <v>220</v>
      </c>
      <c r="J55" s="178">
        <v>0</v>
      </c>
      <c r="K55" s="179"/>
      <c r="L55" s="179"/>
      <c r="M55" s="179"/>
      <c r="N55" s="180"/>
      <c r="O55" s="321"/>
      <c r="P55" s="322"/>
      <c r="Q55" s="322"/>
      <c r="R55" s="322"/>
      <c r="S55" s="323"/>
      <c r="T55" s="271"/>
      <c r="V55" s="181" t="s">
        <v>286</v>
      </c>
      <c r="X55" s="331"/>
      <c r="Y55" s="331"/>
      <c r="Z55" s="331"/>
      <c r="AA55" s="331"/>
      <c r="AB55" s="331"/>
    </row>
    <row r="56" spans="2:30" s="279" customFormat="1" ht="27" customHeight="1" x14ac:dyDescent="0.25">
      <c r="B56" s="271"/>
      <c r="C56" s="283" t="s">
        <v>387</v>
      </c>
      <c r="D56" s="284"/>
      <c r="E56" s="284"/>
      <c r="F56" s="284"/>
      <c r="G56" s="284"/>
      <c r="H56" s="285"/>
      <c r="I56" s="334">
        <v>230</v>
      </c>
      <c r="J56" s="178">
        <v>0</v>
      </c>
      <c r="K56" s="179"/>
      <c r="L56" s="179"/>
      <c r="M56" s="179"/>
      <c r="N56" s="180"/>
      <c r="O56" s="321"/>
      <c r="P56" s="322"/>
      <c r="Q56" s="322"/>
      <c r="R56" s="322"/>
      <c r="S56" s="323"/>
      <c r="T56" s="271"/>
      <c r="V56" s="181"/>
      <c r="X56" s="331"/>
      <c r="Y56" s="331"/>
      <c r="Z56" s="331"/>
      <c r="AA56" s="331"/>
      <c r="AB56" s="331"/>
    </row>
    <row r="57" spans="2:30" s="279" customFormat="1" ht="13.5" x14ac:dyDescent="0.2">
      <c r="B57" s="271"/>
      <c r="C57" s="283" t="s">
        <v>388</v>
      </c>
      <c r="D57" s="284"/>
      <c r="E57" s="284"/>
      <c r="F57" s="284"/>
      <c r="G57" s="284"/>
      <c r="H57" s="285"/>
      <c r="I57" s="334">
        <v>240</v>
      </c>
      <c r="J57" s="318">
        <v>82</v>
      </c>
      <c r="K57" s="319"/>
      <c r="L57" s="319"/>
      <c r="M57" s="319"/>
      <c r="N57" s="320"/>
      <c r="O57" s="318">
        <v>59</v>
      </c>
      <c r="P57" s="319"/>
      <c r="Q57" s="319"/>
      <c r="R57" s="319"/>
      <c r="S57" s="320"/>
      <c r="T57" s="271"/>
      <c r="X57" s="331"/>
      <c r="Y57" s="331"/>
      <c r="Z57" s="331"/>
      <c r="AA57" s="331"/>
      <c r="AB57" s="331"/>
    </row>
    <row r="58" spans="2:30" s="279" customFormat="1" ht="13.5" x14ac:dyDescent="0.2">
      <c r="B58" s="271"/>
      <c r="C58" s="283" t="s">
        <v>389</v>
      </c>
      <c r="D58" s="284"/>
      <c r="E58" s="284"/>
      <c r="F58" s="284"/>
      <c r="G58" s="284"/>
      <c r="H58" s="285"/>
      <c r="I58" s="334">
        <v>250</v>
      </c>
      <c r="J58" s="321"/>
      <c r="K58" s="322"/>
      <c r="L58" s="322"/>
      <c r="M58" s="322"/>
      <c r="N58" s="323"/>
      <c r="O58" s="321"/>
      <c r="P58" s="322"/>
      <c r="Q58" s="322"/>
      <c r="R58" s="322"/>
      <c r="S58" s="323"/>
      <c r="T58" s="271"/>
      <c r="V58" s="181"/>
      <c r="X58" s="331"/>
      <c r="Y58" s="331"/>
      <c r="Z58" s="331"/>
      <c r="AA58" s="331"/>
      <c r="AB58" s="331"/>
    </row>
    <row r="59" spans="2:30" s="279" customFormat="1" ht="13.5" x14ac:dyDescent="0.2">
      <c r="B59" s="271"/>
      <c r="C59" s="283" t="s">
        <v>390</v>
      </c>
      <c r="D59" s="284"/>
      <c r="E59" s="284"/>
      <c r="F59" s="284"/>
      <c r="G59" s="284"/>
      <c r="H59" s="285"/>
      <c r="I59" s="334">
        <v>260</v>
      </c>
      <c r="J59" s="321"/>
      <c r="K59" s="322"/>
      <c r="L59" s="322"/>
      <c r="M59" s="322"/>
      <c r="N59" s="323"/>
      <c r="O59" s="321"/>
      <c r="P59" s="322"/>
      <c r="Q59" s="322"/>
      <c r="R59" s="322"/>
      <c r="S59" s="323"/>
      <c r="T59" s="271"/>
      <c r="V59" s="181"/>
    </row>
    <row r="60" spans="2:30" ht="15.75" x14ac:dyDescent="0.25">
      <c r="B60" s="352"/>
      <c r="C60" s="200"/>
      <c r="D60" s="200"/>
      <c r="E60" s="200"/>
      <c r="F60" s="200"/>
      <c r="G60" s="200"/>
      <c r="H60" s="200"/>
      <c r="I60" s="352"/>
      <c r="J60" s="352"/>
      <c r="K60" s="352"/>
      <c r="L60" s="352"/>
      <c r="M60" s="353"/>
      <c r="N60" s="352"/>
      <c r="O60" s="352"/>
      <c r="P60" s="352"/>
      <c r="Q60" s="352"/>
      <c r="R60" s="352"/>
      <c r="S60" s="352"/>
      <c r="T60" s="352"/>
    </row>
    <row r="61" spans="2:30" s="110" customFormat="1" x14ac:dyDescent="0.25">
      <c r="B61" s="114"/>
      <c r="C61" s="257" t="s">
        <v>72</v>
      </c>
      <c r="D61" s="257"/>
      <c r="E61" s="115"/>
      <c r="F61" s="258"/>
      <c r="G61" s="258"/>
      <c r="H61" s="258"/>
      <c r="I61" s="115"/>
      <c r="J61" s="258" t="s">
        <v>330</v>
      </c>
      <c r="K61" s="258"/>
      <c r="L61" s="258"/>
      <c r="M61" s="258"/>
      <c r="N61" s="258"/>
      <c r="O61" s="258"/>
      <c r="P61" s="114"/>
      <c r="Q61" s="114"/>
      <c r="R61" s="114"/>
      <c r="S61" s="114"/>
      <c r="T61" s="114"/>
    </row>
    <row r="62" spans="2:30" s="264" customFormat="1" ht="12" x14ac:dyDescent="0.2">
      <c r="B62" s="260"/>
      <c r="C62" s="261" t="s">
        <v>331</v>
      </c>
      <c r="D62" s="261"/>
      <c r="E62" s="261"/>
      <c r="F62" s="262" t="s">
        <v>73</v>
      </c>
      <c r="G62" s="262"/>
      <c r="H62" s="262"/>
      <c r="I62" s="263"/>
      <c r="J62" s="262" t="s">
        <v>332</v>
      </c>
      <c r="K62" s="262"/>
      <c r="L62" s="262"/>
      <c r="M62" s="262"/>
      <c r="N62" s="262"/>
      <c r="O62" s="262"/>
      <c r="P62" s="260"/>
      <c r="Q62" s="260"/>
      <c r="R62" s="260"/>
      <c r="S62" s="260"/>
      <c r="T62" s="260"/>
    </row>
    <row r="63" spans="2:30" s="110" customFormat="1" x14ac:dyDescent="0.25">
      <c r="B63" s="114"/>
      <c r="C63" s="257" t="s">
        <v>333</v>
      </c>
      <c r="D63" s="257"/>
      <c r="E63" s="115"/>
      <c r="F63" s="258"/>
      <c r="G63" s="258"/>
      <c r="H63" s="258"/>
      <c r="I63" s="115"/>
      <c r="J63" s="258" t="s">
        <v>334</v>
      </c>
      <c r="K63" s="258"/>
      <c r="L63" s="258"/>
      <c r="M63" s="258"/>
      <c r="N63" s="258"/>
      <c r="O63" s="258"/>
      <c r="P63" s="114"/>
      <c r="Q63" s="114"/>
      <c r="R63" s="114"/>
      <c r="S63" s="114"/>
      <c r="T63" s="114"/>
    </row>
    <row r="64" spans="2:30" s="110" customFormat="1" x14ac:dyDescent="0.25">
      <c r="B64" s="114"/>
      <c r="C64" s="124"/>
      <c r="D64" s="124"/>
      <c r="E64" s="124"/>
      <c r="F64" s="262" t="s">
        <v>73</v>
      </c>
      <c r="G64" s="262"/>
      <c r="H64" s="262"/>
      <c r="I64" s="263"/>
      <c r="J64" s="262" t="s">
        <v>332</v>
      </c>
      <c r="K64" s="262"/>
      <c r="L64" s="262"/>
      <c r="M64" s="262"/>
      <c r="N64" s="262"/>
      <c r="O64" s="262"/>
      <c r="P64" s="114"/>
      <c r="Q64" s="114"/>
      <c r="R64" s="114"/>
      <c r="S64" s="114"/>
      <c r="T64" s="114"/>
    </row>
    <row r="65" spans="2:20" s="110" customFormat="1" x14ac:dyDescent="0.25">
      <c r="B65" s="114"/>
      <c r="C65" s="355">
        <v>43921</v>
      </c>
      <c r="D65" s="355"/>
      <c r="E65" s="114"/>
      <c r="F65" s="114"/>
      <c r="G65" s="114"/>
      <c r="H65" s="114"/>
      <c r="I65" s="114"/>
      <c r="J65" s="114"/>
      <c r="K65" s="114"/>
      <c r="L65" s="114"/>
      <c r="M65" s="268"/>
      <c r="N65" s="114"/>
      <c r="O65" s="114"/>
      <c r="P65" s="114"/>
      <c r="Q65" s="114"/>
      <c r="R65" s="114"/>
      <c r="S65" s="114"/>
      <c r="T65" s="114"/>
    </row>
    <row r="66" spans="2:20" s="110" customFormat="1" x14ac:dyDescent="0.25">
      <c r="B66" s="114"/>
      <c r="C66" s="114"/>
      <c r="D66" s="114"/>
      <c r="E66" s="114"/>
      <c r="F66" s="114"/>
      <c r="G66" s="114"/>
      <c r="H66" s="114"/>
      <c r="I66" s="114"/>
      <c r="J66" s="114"/>
      <c r="K66" s="114"/>
      <c r="L66" s="114"/>
      <c r="M66" s="268"/>
      <c r="N66" s="114"/>
      <c r="O66" s="114"/>
      <c r="P66" s="114"/>
      <c r="Q66" s="114"/>
      <c r="R66" s="114"/>
      <c r="S66" s="114"/>
      <c r="T66" s="114"/>
    </row>
    <row r="67" spans="2:20" ht="6" customHeight="1" x14ac:dyDescent="0.25">
      <c r="B67" s="352"/>
      <c r="C67" s="352"/>
      <c r="D67" s="352"/>
      <c r="E67" s="352"/>
      <c r="F67" s="352"/>
      <c r="G67" s="352"/>
      <c r="H67" s="352"/>
      <c r="I67" s="352"/>
      <c r="J67" s="352"/>
      <c r="K67" s="352"/>
      <c r="L67" s="352"/>
      <c r="M67" s="353"/>
      <c r="N67" s="352"/>
      <c r="O67" s="352"/>
      <c r="P67" s="352"/>
      <c r="Q67" s="352"/>
      <c r="R67" s="352"/>
      <c r="S67" s="352"/>
      <c r="T67" s="352"/>
    </row>
  </sheetData>
  <mergeCells count="164">
    <mergeCell ref="F64:H64"/>
    <mergeCell ref="J64:O64"/>
    <mergeCell ref="C65:D65"/>
    <mergeCell ref="C61:D61"/>
    <mergeCell ref="F61:H61"/>
    <mergeCell ref="J61:O61"/>
    <mergeCell ref="F62:H62"/>
    <mergeCell ref="J62:O62"/>
    <mergeCell ref="C63:D63"/>
    <mergeCell ref="F63:H63"/>
    <mergeCell ref="J63:O63"/>
    <mergeCell ref="C58:H58"/>
    <mergeCell ref="J58:N58"/>
    <mergeCell ref="O58:S58"/>
    <mergeCell ref="C59:H59"/>
    <mergeCell ref="J59:N59"/>
    <mergeCell ref="O59:S59"/>
    <mergeCell ref="C56:H56"/>
    <mergeCell ref="J56:N56"/>
    <mergeCell ref="O56:S56"/>
    <mergeCell ref="C57:H57"/>
    <mergeCell ref="J57:N57"/>
    <mergeCell ref="O57:S57"/>
    <mergeCell ref="C54:H54"/>
    <mergeCell ref="J54:N54"/>
    <mergeCell ref="O54:S54"/>
    <mergeCell ref="Y54:AB54"/>
    <mergeCell ref="C55:H55"/>
    <mergeCell ref="J55:N55"/>
    <mergeCell ref="O55:S55"/>
    <mergeCell ref="C52:H52"/>
    <mergeCell ref="J52:N52"/>
    <mergeCell ref="O52:S52"/>
    <mergeCell ref="C53:H53"/>
    <mergeCell ref="J53:N53"/>
    <mergeCell ref="O53:S53"/>
    <mergeCell ref="C50:H50"/>
    <mergeCell ref="J50:N50"/>
    <mergeCell ref="O50:S50"/>
    <mergeCell ref="C51:H51"/>
    <mergeCell ref="J51:N51"/>
    <mergeCell ref="O51:S51"/>
    <mergeCell ref="C48:H48"/>
    <mergeCell ref="J48:N48"/>
    <mergeCell ref="O48:S48"/>
    <mergeCell ref="C49:H49"/>
    <mergeCell ref="J49:N49"/>
    <mergeCell ref="O49:S49"/>
    <mergeCell ref="C46:H46"/>
    <mergeCell ref="J46:N46"/>
    <mergeCell ref="O46:S46"/>
    <mergeCell ref="C47:H47"/>
    <mergeCell ref="J47:N47"/>
    <mergeCell ref="O47:S47"/>
    <mergeCell ref="C44:H44"/>
    <mergeCell ref="J44:N44"/>
    <mergeCell ref="O44:S44"/>
    <mergeCell ref="C45:H45"/>
    <mergeCell ref="J45:N45"/>
    <mergeCell ref="O45:S45"/>
    <mergeCell ref="C42:H42"/>
    <mergeCell ref="J42:N42"/>
    <mergeCell ref="O42:S42"/>
    <mergeCell ref="C43:H43"/>
    <mergeCell ref="J43:N43"/>
    <mergeCell ref="O43:S43"/>
    <mergeCell ref="C40:H40"/>
    <mergeCell ref="J40:N40"/>
    <mergeCell ref="O40:S40"/>
    <mergeCell ref="C41:H41"/>
    <mergeCell ref="J41:N41"/>
    <mergeCell ref="O41:S41"/>
    <mergeCell ref="C38:H38"/>
    <mergeCell ref="J38:N38"/>
    <mergeCell ref="O38:S38"/>
    <mergeCell ref="C39:H39"/>
    <mergeCell ref="J39:N39"/>
    <mergeCell ref="O39:S39"/>
    <mergeCell ref="C36:H36"/>
    <mergeCell ref="J36:N36"/>
    <mergeCell ref="O36:S36"/>
    <mergeCell ref="C37:H37"/>
    <mergeCell ref="J37:N37"/>
    <mergeCell ref="O37:S37"/>
    <mergeCell ref="C34:H34"/>
    <mergeCell ref="J34:N34"/>
    <mergeCell ref="O34:S34"/>
    <mergeCell ref="C35:H35"/>
    <mergeCell ref="J35:N35"/>
    <mergeCell ref="O35:S35"/>
    <mergeCell ref="C32:H32"/>
    <mergeCell ref="J32:N32"/>
    <mergeCell ref="O32:S32"/>
    <mergeCell ref="C33:H33"/>
    <mergeCell ref="J33:N33"/>
    <mergeCell ref="O33:S33"/>
    <mergeCell ref="C30:H30"/>
    <mergeCell ref="J30:N30"/>
    <mergeCell ref="O30:S30"/>
    <mergeCell ref="C31:H31"/>
    <mergeCell ref="J31:N31"/>
    <mergeCell ref="O31:S31"/>
    <mergeCell ref="C28:H28"/>
    <mergeCell ref="J28:N28"/>
    <mergeCell ref="O28:S28"/>
    <mergeCell ref="C29:H29"/>
    <mergeCell ref="J29:N29"/>
    <mergeCell ref="O29:S29"/>
    <mergeCell ref="C26:H26"/>
    <mergeCell ref="J26:N26"/>
    <mergeCell ref="O26:S26"/>
    <mergeCell ref="C27:H27"/>
    <mergeCell ref="J27:N27"/>
    <mergeCell ref="O27:S27"/>
    <mergeCell ref="C24:H24"/>
    <mergeCell ref="J24:N24"/>
    <mergeCell ref="O24:S24"/>
    <mergeCell ref="C25:H25"/>
    <mergeCell ref="J25:N25"/>
    <mergeCell ref="O25:S25"/>
    <mergeCell ref="C22:H22"/>
    <mergeCell ref="J22:N22"/>
    <mergeCell ref="O22:S22"/>
    <mergeCell ref="C23:H23"/>
    <mergeCell ref="J23:N23"/>
    <mergeCell ref="O23:S23"/>
    <mergeCell ref="C20:H20"/>
    <mergeCell ref="J20:N20"/>
    <mergeCell ref="O20:S20"/>
    <mergeCell ref="C21:H21"/>
    <mergeCell ref="J21:N21"/>
    <mergeCell ref="O21:S21"/>
    <mergeCell ref="C18:H18"/>
    <mergeCell ref="J18:N18"/>
    <mergeCell ref="O18:S18"/>
    <mergeCell ref="C19:H19"/>
    <mergeCell ref="J19:N19"/>
    <mergeCell ref="O19:S19"/>
    <mergeCell ref="C14:E14"/>
    <mergeCell ref="F14:S14"/>
    <mergeCell ref="C16:H17"/>
    <mergeCell ref="I16:I17"/>
    <mergeCell ref="K16:L16"/>
    <mergeCell ref="P16:Q16"/>
    <mergeCell ref="J17:N17"/>
    <mergeCell ref="O17:S17"/>
    <mergeCell ref="C11:E11"/>
    <mergeCell ref="F11:S11"/>
    <mergeCell ref="C12:E12"/>
    <mergeCell ref="F12:S12"/>
    <mergeCell ref="C13:E13"/>
    <mergeCell ref="F13:S13"/>
    <mergeCell ref="C8:E8"/>
    <mergeCell ref="F8:S8"/>
    <mergeCell ref="C9:E9"/>
    <mergeCell ref="F9:S9"/>
    <mergeCell ref="C10:E10"/>
    <mergeCell ref="F10:S10"/>
    <mergeCell ref="K3:S3"/>
    <mergeCell ref="Q4:S4"/>
    <mergeCell ref="C5:S5"/>
    <mergeCell ref="H6:I6"/>
    <mergeCell ref="J6:N6"/>
    <mergeCell ref="C7:I7"/>
  </mergeCells>
  <conditionalFormatting sqref="W54:AB54">
    <cfRule type="expression" dxfId="25" priority="1" stopIfTrue="1">
      <formula>$J$54&lt;&gt;$X$54</formula>
    </cfRule>
  </conditionalFormatting>
  <pageMargins left="0.31496062992125984" right="0.31496062992125984" top="0.31496062992125984" bottom="0.31496062992125984" header="0.27559055118110237" footer="0.27559055118110237"/>
  <pageSetup paperSize="9" fitToHeight="4"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8"/>
  </sheetPr>
  <dimension ref="B1:AE112"/>
  <sheetViews>
    <sheetView zoomScaleNormal="100" zoomScaleSheetLayoutView="100" workbookViewId="0">
      <selection activeCell="AC15" sqref="AC15"/>
    </sheetView>
  </sheetViews>
  <sheetFormatPr defaultRowHeight="13.5" x14ac:dyDescent="0.2"/>
  <cols>
    <col min="1" max="2" width="0.85546875" style="357" customWidth="1"/>
    <col min="3" max="3" width="32.140625" style="357" customWidth="1"/>
    <col min="4" max="4" width="4.85546875" style="357" customWidth="1"/>
    <col min="5" max="8" width="4" style="357" customWidth="1"/>
    <col min="9" max="9" width="4.85546875" style="357" customWidth="1"/>
    <col min="10" max="14" width="4" style="357" customWidth="1"/>
    <col min="15" max="15" width="4.7109375" style="357" customWidth="1"/>
    <col min="16" max="16" width="4" style="357" customWidth="1"/>
    <col min="17" max="17" width="4.140625" style="357" customWidth="1"/>
    <col min="18" max="19" width="4" style="357" customWidth="1"/>
    <col min="20" max="20" width="4.7109375" style="357" customWidth="1"/>
    <col min="21" max="21" width="0.85546875" style="357" customWidth="1"/>
    <col min="22" max="22" width="1.85546875" style="357" customWidth="1"/>
    <col min="23" max="23" width="12.28515625" style="357" customWidth="1"/>
    <col min="24" max="24" width="9.7109375" style="357" customWidth="1"/>
    <col min="25" max="25" width="4.140625" style="357" customWidth="1"/>
    <col min="26" max="26" width="11.42578125" style="357" customWidth="1"/>
    <col min="27" max="27" width="11.5703125" style="357" customWidth="1"/>
    <col min="28" max="28" width="11.42578125" style="357" customWidth="1"/>
    <col min="29" max="16384" width="9.140625" style="357"/>
  </cols>
  <sheetData>
    <row r="1" spans="2:21" ht="6" customHeight="1" x14ac:dyDescent="0.2"/>
    <row r="2" spans="2:21" ht="6" customHeight="1" x14ac:dyDescent="0.2">
      <c r="B2" s="358"/>
      <c r="C2" s="359"/>
      <c r="D2" s="360"/>
      <c r="E2" s="358"/>
      <c r="F2" s="358"/>
      <c r="G2" s="358"/>
      <c r="H2" s="358"/>
      <c r="I2" s="358"/>
      <c r="J2" s="358"/>
      <c r="K2" s="358"/>
      <c r="L2" s="358"/>
      <c r="M2" s="358"/>
      <c r="N2" s="358"/>
      <c r="O2" s="358"/>
      <c r="P2" s="358"/>
      <c r="Q2" s="358"/>
      <c r="R2" s="358"/>
      <c r="S2" s="358"/>
      <c r="T2" s="358"/>
      <c r="U2" s="358"/>
    </row>
    <row r="3" spans="2:21" ht="83.25" customHeight="1" x14ac:dyDescent="0.2">
      <c r="B3" s="358"/>
      <c r="C3" s="359"/>
      <c r="D3" s="359"/>
      <c r="E3" s="359"/>
      <c r="F3" s="359"/>
      <c r="G3" s="359"/>
      <c r="H3" s="359"/>
      <c r="I3" s="358"/>
      <c r="J3" s="358"/>
      <c r="K3" s="361" t="s">
        <v>391</v>
      </c>
      <c r="L3" s="361"/>
      <c r="M3" s="361"/>
      <c r="N3" s="361"/>
      <c r="O3" s="361"/>
      <c r="P3" s="361"/>
      <c r="Q3" s="361"/>
      <c r="R3" s="361"/>
      <c r="S3" s="361"/>
      <c r="T3" s="361"/>
      <c r="U3" s="358"/>
    </row>
    <row r="4" spans="2:21" ht="29.25" customHeight="1" x14ac:dyDescent="0.2">
      <c r="B4" s="358"/>
      <c r="C4" s="362" t="s">
        <v>392</v>
      </c>
      <c r="D4" s="362"/>
      <c r="E4" s="362"/>
      <c r="F4" s="362"/>
      <c r="G4" s="362"/>
      <c r="H4" s="362"/>
      <c r="I4" s="362"/>
      <c r="J4" s="362"/>
      <c r="K4" s="362"/>
      <c r="L4" s="362"/>
      <c r="M4" s="362"/>
      <c r="N4" s="362"/>
      <c r="O4" s="362"/>
      <c r="P4" s="362"/>
      <c r="Q4" s="362"/>
      <c r="R4" s="362"/>
      <c r="S4" s="362"/>
      <c r="T4" s="362"/>
      <c r="U4" s="358"/>
    </row>
    <row r="5" spans="2:21" x14ac:dyDescent="0.2">
      <c r="B5" s="358"/>
      <c r="C5" s="359"/>
      <c r="D5" s="363" t="s">
        <v>337</v>
      </c>
      <c r="E5" s="364" t="str">
        <f>'[2]прил 1'!W9</f>
        <v>январь</v>
      </c>
      <c r="F5" s="364"/>
      <c r="G5" s="365" t="s">
        <v>339</v>
      </c>
      <c r="H5" s="366" t="str">
        <f>'[2]прил 1'!X9</f>
        <v>декабрь</v>
      </c>
      <c r="I5" s="366"/>
      <c r="J5" s="367">
        <f>'[2]прил 1'!I21</f>
        <v>43830</v>
      </c>
      <c r="K5" s="367"/>
      <c r="L5" s="367"/>
      <c r="M5" s="367"/>
      <c r="N5" s="367"/>
      <c r="O5" s="359"/>
      <c r="P5" s="368"/>
      <c r="Q5" s="368"/>
      <c r="R5" s="368"/>
      <c r="S5" s="368"/>
      <c r="T5" s="358"/>
      <c r="U5" s="358"/>
    </row>
    <row r="6" spans="2:21" ht="9" customHeight="1" x14ac:dyDescent="0.2">
      <c r="B6" s="358"/>
      <c r="C6" s="369"/>
      <c r="D6" s="370"/>
      <c r="E6" s="370"/>
      <c r="F6" s="370"/>
      <c r="G6" s="370"/>
      <c r="H6" s="370"/>
      <c r="I6" s="370"/>
      <c r="J6" s="358"/>
      <c r="K6" s="358"/>
      <c r="L6" s="358"/>
      <c r="M6" s="371"/>
      <c r="N6" s="358"/>
      <c r="O6" s="358"/>
      <c r="P6" s="358"/>
      <c r="Q6" s="358"/>
      <c r="R6" s="358"/>
      <c r="S6" s="358"/>
      <c r="T6" s="358"/>
      <c r="U6" s="358"/>
    </row>
    <row r="7" spans="2:21" x14ac:dyDescent="0.2">
      <c r="B7" s="358"/>
      <c r="C7" s="372" t="s">
        <v>204</v>
      </c>
      <c r="D7" s="373"/>
      <c r="E7" s="374"/>
      <c r="F7" s="375" t="str">
        <f>IF('[2]прил 1'!F8=0," ",'[2]прил 1'!F8)</f>
        <v>ООО "АКЦИЯ"</v>
      </c>
      <c r="G7" s="375"/>
      <c r="H7" s="375"/>
      <c r="I7" s="375"/>
      <c r="J7" s="375"/>
      <c r="K7" s="375"/>
      <c r="L7" s="375"/>
      <c r="M7" s="375"/>
      <c r="N7" s="375"/>
      <c r="O7" s="375"/>
      <c r="P7" s="375"/>
      <c r="Q7" s="375"/>
      <c r="R7" s="375"/>
      <c r="S7" s="375"/>
      <c r="T7" s="375"/>
      <c r="U7" s="358"/>
    </row>
    <row r="8" spans="2:21" x14ac:dyDescent="0.2">
      <c r="B8" s="358"/>
      <c r="C8" s="372" t="s">
        <v>206</v>
      </c>
      <c r="D8" s="373"/>
      <c r="E8" s="374"/>
      <c r="F8" s="375">
        <f>IF('[2]прил 1'!F9=0," ",'[2]прил 1'!F9)</f>
        <v>101325856</v>
      </c>
      <c r="G8" s="375"/>
      <c r="H8" s="375"/>
      <c r="I8" s="375"/>
      <c r="J8" s="375"/>
      <c r="K8" s="375"/>
      <c r="L8" s="375"/>
      <c r="M8" s="375"/>
      <c r="N8" s="375"/>
      <c r="O8" s="375"/>
      <c r="P8" s="375"/>
      <c r="Q8" s="375"/>
      <c r="R8" s="375"/>
      <c r="S8" s="375"/>
      <c r="T8" s="375"/>
      <c r="U8" s="358"/>
    </row>
    <row r="9" spans="2:21" x14ac:dyDescent="0.2">
      <c r="B9" s="358"/>
      <c r="C9" s="372" t="s">
        <v>207</v>
      </c>
      <c r="D9" s="373"/>
      <c r="E9" s="374"/>
      <c r="F9" s="375" t="str">
        <f>IF('[2]прил 1'!F10=0," ",'[2]прил 1'!F10)</f>
        <v>Профессиональный участник рынка ценных бкмаг</v>
      </c>
      <c r="G9" s="375"/>
      <c r="H9" s="375"/>
      <c r="I9" s="375"/>
      <c r="J9" s="375"/>
      <c r="K9" s="375"/>
      <c r="L9" s="375"/>
      <c r="M9" s="375"/>
      <c r="N9" s="375"/>
      <c r="O9" s="375"/>
      <c r="P9" s="375"/>
      <c r="Q9" s="375"/>
      <c r="R9" s="375"/>
      <c r="S9" s="375"/>
      <c r="T9" s="375"/>
      <c r="U9" s="358"/>
    </row>
    <row r="10" spans="2:21" x14ac:dyDescent="0.2">
      <c r="B10" s="358"/>
      <c r="C10" s="372" t="s">
        <v>209</v>
      </c>
      <c r="D10" s="373"/>
      <c r="E10" s="374"/>
      <c r="F10" s="375" t="str">
        <f>IF('[2]прил 1'!F11=0," ",'[2]прил 1'!F11)</f>
        <v>ООО</v>
      </c>
      <c r="G10" s="375"/>
      <c r="H10" s="375"/>
      <c r="I10" s="375"/>
      <c r="J10" s="375"/>
      <c r="K10" s="375"/>
      <c r="L10" s="375"/>
      <c r="M10" s="375"/>
      <c r="N10" s="375"/>
      <c r="O10" s="375"/>
      <c r="P10" s="375"/>
      <c r="Q10" s="375"/>
      <c r="R10" s="375"/>
      <c r="S10" s="375"/>
      <c r="T10" s="375"/>
      <c r="U10" s="358"/>
    </row>
    <row r="11" spans="2:21" x14ac:dyDescent="0.2">
      <c r="B11" s="358"/>
      <c r="C11" s="372" t="s">
        <v>211</v>
      </c>
      <c r="D11" s="373"/>
      <c r="E11" s="374"/>
      <c r="F11" s="375" t="str">
        <f>IF('[2]прил 1'!F12=0," ",'[2]прил 1'!F12)</f>
        <v>Юридическое лицо без ведомственной подчиненности</v>
      </c>
      <c r="G11" s="375"/>
      <c r="H11" s="375"/>
      <c r="I11" s="375"/>
      <c r="J11" s="375"/>
      <c r="K11" s="375"/>
      <c r="L11" s="375"/>
      <c r="M11" s="375"/>
      <c r="N11" s="375"/>
      <c r="O11" s="375"/>
      <c r="P11" s="375"/>
      <c r="Q11" s="375"/>
      <c r="R11" s="375"/>
      <c r="S11" s="375"/>
      <c r="T11" s="375"/>
      <c r="U11" s="358"/>
    </row>
    <row r="12" spans="2:21" x14ac:dyDescent="0.2">
      <c r="B12" s="358"/>
      <c r="C12" s="372" t="s">
        <v>81</v>
      </c>
      <c r="D12" s="373"/>
      <c r="E12" s="374"/>
      <c r="F12" s="375" t="str">
        <f>IF('[2]прил 1'!F13=0," ",'[2]прил 1'!F13)</f>
        <v>тыс.руб.</v>
      </c>
      <c r="G12" s="375"/>
      <c r="H12" s="375"/>
      <c r="I12" s="375"/>
      <c r="J12" s="375"/>
      <c r="K12" s="375"/>
      <c r="L12" s="375"/>
      <c r="M12" s="375"/>
      <c r="N12" s="375"/>
      <c r="O12" s="375"/>
      <c r="P12" s="375"/>
      <c r="Q12" s="375"/>
      <c r="R12" s="375"/>
      <c r="S12" s="375"/>
      <c r="T12" s="375"/>
      <c r="U12" s="358"/>
    </row>
    <row r="13" spans="2:21" x14ac:dyDescent="0.2">
      <c r="B13" s="358"/>
      <c r="C13" s="372" t="s">
        <v>214</v>
      </c>
      <c r="D13" s="373"/>
      <c r="E13" s="374"/>
      <c r="F13" s="375" t="str">
        <f>IF('[2]прил 1'!F14=0," ",'[2]прил 1'!F14)</f>
        <v xml:space="preserve">220070 г.Минск, ул.Клумова,3, офис 2 </v>
      </c>
      <c r="G13" s="375"/>
      <c r="H13" s="375"/>
      <c r="I13" s="375"/>
      <c r="J13" s="375"/>
      <c r="K13" s="375"/>
      <c r="L13" s="375"/>
      <c r="M13" s="375"/>
      <c r="N13" s="375"/>
      <c r="O13" s="375"/>
      <c r="P13" s="375"/>
      <c r="Q13" s="375"/>
      <c r="R13" s="375"/>
      <c r="S13" s="375"/>
      <c r="T13" s="375"/>
      <c r="U13" s="358"/>
    </row>
    <row r="14" spans="2:21" ht="9" customHeight="1" x14ac:dyDescent="0.2">
      <c r="B14" s="358"/>
      <c r="C14" s="358"/>
      <c r="D14" s="358"/>
      <c r="E14" s="358"/>
      <c r="F14" s="358"/>
      <c r="G14" s="358"/>
      <c r="H14" s="358"/>
      <c r="I14" s="358"/>
      <c r="J14" s="358"/>
      <c r="K14" s="358"/>
      <c r="L14" s="358"/>
      <c r="M14" s="358"/>
      <c r="N14" s="358"/>
      <c r="O14" s="358"/>
      <c r="P14" s="358"/>
      <c r="Q14" s="358"/>
      <c r="R14" s="358"/>
      <c r="S14" s="358"/>
      <c r="T14" s="358"/>
      <c r="U14" s="358"/>
    </row>
    <row r="15" spans="2:21" ht="83.25" customHeight="1" x14ac:dyDescent="0.2">
      <c r="B15" s="358"/>
      <c r="C15" s="376" t="s">
        <v>341</v>
      </c>
      <c r="D15" s="376" t="s">
        <v>393</v>
      </c>
      <c r="E15" s="377" t="s">
        <v>394</v>
      </c>
      <c r="F15" s="377"/>
      <c r="G15" s="378" t="s">
        <v>395</v>
      </c>
      <c r="H15" s="378"/>
      <c r="I15" s="378" t="s">
        <v>396</v>
      </c>
      <c r="J15" s="378"/>
      <c r="K15" s="377" t="s">
        <v>397</v>
      </c>
      <c r="L15" s="377"/>
      <c r="M15" s="377" t="s">
        <v>398</v>
      </c>
      <c r="N15" s="377"/>
      <c r="O15" s="379" t="s">
        <v>399</v>
      </c>
      <c r="P15" s="380"/>
      <c r="Q15" s="377" t="s">
        <v>385</v>
      </c>
      <c r="R15" s="377"/>
      <c r="S15" s="377" t="s">
        <v>400</v>
      </c>
      <c r="T15" s="377"/>
      <c r="U15" s="358"/>
    </row>
    <row r="16" spans="2:21" x14ac:dyDescent="0.2">
      <c r="B16" s="358"/>
      <c r="C16" s="381">
        <v>1</v>
      </c>
      <c r="D16" s="381">
        <v>2</v>
      </c>
      <c r="E16" s="382">
        <v>3</v>
      </c>
      <c r="F16" s="382"/>
      <c r="G16" s="382">
        <v>4</v>
      </c>
      <c r="H16" s="382"/>
      <c r="I16" s="382">
        <v>5</v>
      </c>
      <c r="J16" s="382"/>
      <c r="K16" s="382">
        <v>6</v>
      </c>
      <c r="L16" s="382"/>
      <c r="M16" s="382">
        <v>7</v>
      </c>
      <c r="N16" s="382"/>
      <c r="O16" s="382">
        <v>8</v>
      </c>
      <c r="P16" s="382"/>
      <c r="Q16" s="382">
        <v>9</v>
      </c>
      <c r="R16" s="382"/>
      <c r="S16" s="382">
        <v>10</v>
      </c>
      <c r="T16" s="382"/>
      <c r="U16" s="358"/>
    </row>
    <row r="17" spans="2:29" ht="13.5" customHeight="1" x14ac:dyDescent="0.2">
      <c r="B17" s="358"/>
      <c r="C17" s="383" t="str">
        <f>CONCATENATE("Остаток на ",DAY('[2]прил 1'!O20),".",MONTH('[2]прил 1'!O20),".",YEAR('[2]прил 1'!O20)-1," г.")</f>
        <v>Остаток на 31.12.2017 г.</v>
      </c>
      <c r="D17" s="384" t="s">
        <v>22</v>
      </c>
      <c r="E17" s="385">
        <v>96</v>
      </c>
      <c r="F17" s="386"/>
      <c r="G17" s="387"/>
      <c r="H17" s="388"/>
      <c r="I17" s="387"/>
      <c r="J17" s="388"/>
      <c r="K17" s="385">
        <v>2</v>
      </c>
      <c r="L17" s="386"/>
      <c r="M17" s="385">
        <v>1</v>
      </c>
      <c r="N17" s="386"/>
      <c r="O17" s="385">
        <v>614</v>
      </c>
      <c r="P17" s="386"/>
      <c r="Q17" s="385"/>
      <c r="R17" s="386"/>
      <c r="S17" s="389">
        <v>713</v>
      </c>
      <c r="T17" s="390"/>
      <c r="U17" s="358"/>
      <c r="W17" s="391" t="s">
        <v>401</v>
      </c>
      <c r="X17" s="392"/>
      <c r="Y17" s="393"/>
    </row>
    <row r="18" spans="2:29" ht="27" x14ac:dyDescent="0.2">
      <c r="B18" s="358"/>
      <c r="C18" s="394" t="s">
        <v>402</v>
      </c>
      <c r="D18" s="395" t="s">
        <v>82</v>
      </c>
      <c r="E18" s="396"/>
      <c r="F18" s="397"/>
      <c r="G18" s="396"/>
      <c r="H18" s="397"/>
      <c r="I18" s="396"/>
      <c r="J18" s="397"/>
      <c r="K18" s="396"/>
      <c r="L18" s="397"/>
      <c r="M18" s="396"/>
      <c r="N18" s="397"/>
      <c r="O18" s="396"/>
      <c r="P18" s="397"/>
      <c r="Q18" s="396"/>
      <c r="R18" s="397"/>
      <c r="S18" s="389"/>
      <c r="T18" s="390"/>
      <c r="U18" s="358"/>
      <c r="W18" s="398"/>
      <c r="X18" s="398"/>
    </row>
    <row r="19" spans="2:29" ht="27" x14ac:dyDescent="0.2">
      <c r="B19" s="358"/>
      <c r="C19" s="394" t="s">
        <v>403</v>
      </c>
      <c r="D19" s="395" t="s">
        <v>59</v>
      </c>
      <c r="E19" s="396"/>
      <c r="F19" s="397"/>
      <c r="G19" s="396"/>
      <c r="H19" s="397"/>
      <c r="I19" s="396"/>
      <c r="J19" s="397"/>
      <c r="K19" s="396"/>
      <c r="L19" s="397"/>
      <c r="M19" s="396"/>
      <c r="N19" s="397"/>
      <c r="O19" s="396"/>
      <c r="P19" s="397"/>
      <c r="Q19" s="396"/>
      <c r="R19" s="397"/>
      <c r="S19" s="389"/>
      <c r="T19" s="390"/>
      <c r="U19" s="358"/>
    </row>
    <row r="20" spans="2:29" ht="27" x14ac:dyDescent="0.2">
      <c r="B20" s="358"/>
      <c r="C20" s="394" t="str">
        <f>CONCATENATE("Скорректированный остаток 
на ",DAY('[2]прил 1'!O20),".",MONTH('[2]прил 1'!O20),".",YEAR('[2]прил 1'!O20)-1," г.")</f>
        <v>Скорректированный остаток 
на 31.12.2017 г.</v>
      </c>
      <c r="D20" s="395" t="s">
        <v>47</v>
      </c>
      <c r="E20" s="399">
        <v>96</v>
      </c>
      <c r="F20" s="400"/>
      <c r="G20" s="401"/>
      <c r="H20" s="402"/>
      <c r="I20" s="401"/>
      <c r="J20" s="402"/>
      <c r="K20" s="399">
        <v>2</v>
      </c>
      <c r="L20" s="400"/>
      <c r="M20" s="399">
        <v>1</v>
      </c>
      <c r="N20" s="400"/>
      <c r="O20" s="399">
        <v>614</v>
      </c>
      <c r="P20" s="400"/>
      <c r="Q20" s="399"/>
      <c r="R20" s="400"/>
      <c r="S20" s="389">
        <v>713</v>
      </c>
      <c r="T20" s="390"/>
      <c r="U20" s="358"/>
      <c r="W20" s="403" t="s">
        <v>401</v>
      </c>
      <c r="X20" s="404"/>
      <c r="Y20" s="405"/>
    </row>
    <row r="21" spans="2:29" x14ac:dyDescent="0.2">
      <c r="B21" s="358"/>
      <c r="C21" s="383" t="str">
        <f>CONCATENATE("За ",E5," ",G5," ",H5," ",YEAR(J5)-1," г.")</f>
        <v>За январь - декабрь 2018 г.</v>
      </c>
      <c r="D21" s="406"/>
      <c r="E21" s="389"/>
      <c r="F21" s="390"/>
      <c r="G21" s="389"/>
      <c r="H21" s="390"/>
      <c r="I21" s="389"/>
      <c r="J21" s="390"/>
      <c r="K21" s="389"/>
      <c r="L21" s="390"/>
      <c r="M21" s="389"/>
      <c r="N21" s="390"/>
      <c r="O21" s="389"/>
      <c r="P21" s="390"/>
      <c r="Q21" s="389"/>
      <c r="R21" s="407"/>
      <c r="S21" s="389"/>
      <c r="T21" s="390"/>
      <c r="U21" s="358"/>
    </row>
    <row r="22" spans="2:29" ht="27" customHeight="1" x14ac:dyDescent="0.2">
      <c r="B22" s="358"/>
      <c r="C22" s="408" t="s">
        <v>404</v>
      </c>
      <c r="D22" s="409" t="s">
        <v>351</v>
      </c>
      <c r="E22" s="410"/>
      <c r="F22" s="411"/>
      <c r="G22" s="410">
        <f>SUM(G24:H32)</f>
        <v>0</v>
      </c>
      <c r="H22" s="411"/>
      <c r="I22" s="410">
        <f>SUM(I24:J32)</f>
        <v>0</v>
      </c>
      <c r="J22" s="411"/>
      <c r="K22" s="410"/>
      <c r="L22" s="411"/>
      <c r="M22" s="410"/>
      <c r="N22" s="411"/>
      <c r="O22" s="410">
        <v>59</v>
      </c>
      <c r="P22" s="411"/>
      <c r="Q22" s="410">
        <f>SUM(Q24:R32)</f>
        <v>0</v>
      </c>
      <c r="R22" s="411"/>
      <c r="S22" s="410">
        <v>59</v>
      </c>
      <c r="T22" s="411"/>
      <c r="U22" s="358"/>
    </row>
    <row r="23" spans="2:29" x14ac:dyDescent="0.2">
      <c r="B23" s="358"/>
      <c r="C23" s="383" t="s">
        <v>405</v>
      </c>
      <c r="D23" s="406"/>
      <c r="E23" s="389"/>
      <c r="F23" s="390"/>
      <c r="G23" s="389"/>
      <c r="H23" s="390"/>
      <c r="I23" s="389"/>
      <c r="J23" s="390"/>
      <c r="K23" s="389"/>
      <c r="L23" s="390"/>
      <c r="M23" s="389"/>
      <c r="N23" s="390"/>
      <c r="O23" s="389"/>
      <c r="P23" s="390"/>
      <c r="Q23" s="389"/>
      <c r="R23" s="390"/>
      <c r="S23" s="412"/>
      <c r="T23" s="413"/>
      <c r="U23" s="358"/>
    </row>
    <row r="24" spans="2:29" x14ac:dyDescent="0.2">
      <c r="B24" s="358"/>
      <c r="C24" s="408" t="s">
        <v>406</v>
      </c>
      <c r="D24" s="409" t="s">
        <v>407</v>
      </c>
      <c r="E24" s="414">
        <v>0</v>
      </c>
      <c r="F24" s="415"/>
      <c r="G24" s="414">
        <v>0</v>
      </c>
      <c r="H24" s="415"/>
      <c r="I24" s="414">
        <v>0</v>
      </c>
      <c r="J24" s="415"/>
      <c r="K24" s="414">
        <v>0</v>
      </c>
      <c r="L24" s="415"/>
      <c r="M24" s="414">
        <v>0</v>
      </c>
      <c r="N24" s="415"/>
      <c r="O24" s="414">
        <v>59</v>
      </c>
      <c r="P24" s="415"/>
      <c r="Q24" s="414">
        <v>0</v>
      </c>
      <c r="R24" s="415"/>
      <c r="S24" s="410">
        <v>59</v>
      </c>
      <c r="T24" s="411"/>
      <c r="U24" s="358"/>
    </row>
    <row r="25" spans="2:29" ht="15" x14ac:dyDescent="0.25">
      <c r="B25" s="358"/>
      <c r="C25" s="416" t="s">
        <v>408</v>
      </c>
      <c r="D25" s="395" t="s">
        <v>409</v>
      </c>
      <c r="E25" s="414">
        <v>0</v>
      </c>
      <c r="F25" s="415"/>
      <c r="G25" s="414">
        <v>0</v>
      </c>
      <c r="H25" s="415"/>
      <c r="I25" s="414">
        <v>0</v>
      </c>
      <c r="J25" s="415"/>
      <c r="K25" s="414">
        <v>0</v>
      </c>
      <c r="L25" s="415"/>
      <c r="M25" s="414">
        <v>0</v>
      </c>
      <c r="N25" s="415"/>
      <c r="O25" s="414">
        <v>0</v>
      </c>
      <c r="P25" s="415"/>
      <c r="Q25" s="414">
        <v>0</v>
      </c>
      <c r="R25" s="415"/>
      <c r="S25" s="389">
        <f>SUM(E25:R25)</f>
        <v>0</v>
      </c>
      <c r="T25" s="390"/>
      <c r="U25" s="358"/>
      <c r="W25" s="417"/>
      <c r="X25" s="418"/>
      <c r="Y25" s="417"/>
      <c r="Z25" s="418"/>
    </row>
    <row r="26" spans="2:29" ht="41.25" x14ac:dyDescent="0.25">
      <c r="B26" s="358"/>
      <c r="C26" s="416" t="s">
        <v>410</v>
      </c>
      <c r="D26" s="395" t="s">
        <v>411</v>
      </c>
      <c r="E26" s="396">
        <v>0</v>
      </c>
      <c r="F26" s="397"/>
      <c r="G26" s="396">
        <v>0</v>
      </c>
      <c r="H26" s="397"/>
      <c r="I26" s="396">
        <v>0</v>
      </c>
      <c r="J26" s="397"/>
      <c r="K26" s="396">
        <v>0</v>
      </c>
      <c r="L26" s="397"/>
      <c r="M26" s="396">
        <v>0</v>
      </c>
      <c r="N26" s="397"/>
      <c r="O26" s="396">
        <v>0</v>
      </c>
      <c r="P26" s="397"/>
      <c r="Q26" s="396">
        <v>0</v>
      </c>
      <c r="R26" s="397"/>
      <c r="S26" s="389">
        <f t="shared" ref="S26:S32" si="0">SUM(E26:R26)</f>
        <v>0</v>
      </c>
      <c r="T26" s="390"/>
      <c r="U26" s="358"/>
      <c r="W26" s="417"/>
      <c r="X26" s="418"/>
      <c r="Y26" s="417"/>
      <c r="Z26" s="418"/>
    </row>
    <row r="27" spans="2:29" x14ac:dyDescent="0.2">
      <c r="B27" s="358"/>
      <c r="C27" s="416" t="s">
        <v>412</v>
      </c>
      <c r="D27" s="395" t="s">
        <v>413</v>
      </c>
      <c r="E27" s="396">
        <v>0</v>
      </c>
      <c r="F27" s="397"/>
      <c r="G27" s="396">
        <v>0</v>
      </c>
      <c r="H27" s="397"/>
      <c r="I27" s="396">
        <v>0</v>
      </c>
      <c r="J27" s="397"/>
      <c r="K27" s="396">
        <v>0</v>
      </c>
      <c r="L27" s="397"/>
      <c r="M27" s="396">
        <v>0</v>
      </c>
      <c r="N27" s="397"/>
      <c r="O27" s="396">
        <v>0</v>
      </c>
      <c r="P27" s="397"/>
      <c r="Q27" s="396">
        <v>0</v>
      </c>
      <c r="R27" s="397"/>
      <c r="S27" s="389">
        <f t="shared" si="0"/>
        <v>0</v>
      </c>
      <c r="T27" s="390"/>
      <c r="U27" s="358"/>
    </row>
    <row r="28" spans="2:29" ht="27" x14ac:dyDescent="0.2">
      <c r="B28" s="358"/>
      <c r="C28" s="416" t="s">
        <v>414</v>
      </c>
      <c r="D28" s="395" t="s">
        <v>415</v>
      </c>
      <c r="E28" s="396">
        <v>0</v>
      </c>
      <c r="F28" s="397"/>
      <c r="G28" s="396">
        <v>0</v>
      </c>
      <c r="H28" s="397"/>
      <c r="I28" s="396">
        <v>0</v>
      </c>
      <c r="J28" s="397"/>
      <c r="K28" s="396">
        <v>0</v>
      </c>
      <c r="L28" s="397"/>
      <c r="M28" s="396">
        <v>0</v>
      </c>
      <c r="N28" s="397"/>
      <c r="O28" s="396">
        <v>0</v>
      </c>
      <c r="P28" s="397"/>
      <c r="Q28" s="396">
        <v>0</v>
      </c>
      <c r="R28" s="397"/>
      <c r="S28" s="389">
        <f t="shared" si="0"/>
        <v>0</v>
      </c>
      <c r="T28" s="390"/>
      <c r="U28" s="358"/>
      <c r="W28" s="419"/>
      <c r="X28" s="419"/>
      <c r="Y28" s="419"/>
      <c r="Z28" s="419"/>
      <c r="AA28" s="419"/>
      <c r="AB28" s="419"/>
      <c r="AC28" s="419"/>
    </row>
    <row r="29" spans="2:29" ht="27" x14ac:dyDescent="0.2">
      <c r="B29" s="358"/>
      <c r="C29" s="416" t="s">
        <v>416</v>
      </c>
      <c r="D29" s="395" t="s">
        <v>417</v>
      </c>
      <c r="E29" s="396">
        <v>0</v>
      </c>
      <c r="F29" s="397"/>
      <c r="G29" s="396">
        <v>0</v>
      </c>
      <c r="H29" s="397"/>
      <c r="I29" s="396">
        <v>0</v>
      </c>
      <c r="J29" s="397"/>
      <c r="K29" s="396">
        <v>0</v>
      </c>
      <c r="L29" s="397"/>
      <c r="M29" s="396">
        <v>0</v>
      </c>
      <c r="N29" s="397"/>
      <c r="O29" s="396">
        <v>0</v>
      </c>
      <c r="P29" s="397"/>
      <c r="Q29" s="396">
        <v>0</v>
      </c>
      <c r="R29" s="397"/>
      <c r="S29" s="389">
        <f t="shared" si="0"/>
        <v>0</v>
      </c>
      <c r="T29" s="390"/>
      <c r="U29" s="358"/>
      <c r="W29" s="419"/>
      <c r="X29" s="419"/>
      <c r="Y29" s="419"/>
      <c r="Z29" s="419"/>
      <c r="AA29" s="419"/>
      <c r="AB29" s="419"/>
      <c r="AC29" s="419"/>
    </row>
    <row r="30" spans="2:29" x14ac:dyDescent="0.2">
      <c r="B30" s="358"/>
      <c r="C30" s="416" t="s">
        <v>418</v>
      </c>
      <c r="D30" s="395" t="s">
        <v>419</v>
      </c>
      <c r="E30" s="396">
        <v>0</v>
      </c>
      <c r="F30" s="397"/>
      <c r="G30" s="396">
        <v>0</v>
      </c>
      <c r="H30" s="397"/>
      <c r="I30" s="396">
        <v>0</v>
      </c>
      <c r="J30" s="397"/>
      <c r="K30" s="396">
        <v>0</v>
      </c>
      <c r="L30" s="397"/>
      <c r="M30" s="396">
        <v>0</v>
      </c>
      <c r="N30" s="397"/>
      <c r="O30" s="396">
        <v>0</v>
      </c>
      <c r="P30" s="397"/>
      <c r="Q30" s="396">
        <v>0</v>
      </c>
      <c r="R30" s="397"/>
      <c r="S30" s="389">
        <f t="shared" si="0"/>
        <v>0</v>
      </c>
      <c r="T30" s="390"/>
      <c r="U30" s="358"/>
      <c r="W30" s="419"/>
      <c r="X30" s="419"/>
      <c r="Y30" s="419"/>
      <c r="Z30" s="419"/>
      <c r="AA30" s="419"/>
      <c r="AB30" s="419"/>
      <c r="AC30" s="419"/>
    </row>
    <row r="31" spans="2:29" ht="15" customHeight="1" x14ac:dyDescent="0.2">
      <c r="B31" s="358"/>
      <c r="C31" s="416" t="s">
        <v>420</v>
      </c>
      <c r="D31" s="395" t="s">
        <v>421</v>
      </c>
      <c r="E31" s="396">
        <v>0</v>
      </c>
      <c r="F31" s="397"/>
      <c r="G31" s="396">
        <v>0</v>
      </c>
      <c r="H31" s="397"/>
      <c r="I31" s="396">
        <v>0</v>
      </c>
      <c r="J31" s="397"/>
      <c r="K31" s="396">
        <v>0</v>
      </c>
      <c r="L31" s="397"/>
      <c r="M31" s="396">
        <v>0</v>
      </c>
      <c r="N31" s="397"/>
      <c r="O31" s="396">
        <v>0</v>
      </c>
      <c r="P31" s="397"/>
      <c r="Q31" s="396">
        <v>0</v>
      </c>
      <c r="R31" s="397"/>
      <c r="S31" s="389">
        <f t="shared" si="0"/>
        <v>0</v>
      </c>
      <c r="T31" s="390"/>
      <c r="U31" s="358"/>
      <c r="W31" s="420" t="str">
        <f>IF(SUM(X36:X37)=SUM(Z36:Z37)," ","ВНИМАНИЕ: проверять правильность выполнения условий необходимо только после полного заполнения формы.")</f>
        <v xml:space="preserve"> </v>
      </c>
      <c r="X31" s="420"/>
      <c r="Y31" s="420"/>
      <c r="Z31" s="420"/>
      <c r="AA31" s="420"/>
      <c r="AB31" s="420"/>
      <c r="AC31" s="420"/>
    </row>
    <row r="32" spans="2:29" x14ac:dyDescent="0.2">
      <c r="B32" s="358"/>
      <c r="C32" s="416" t="s">
        <v>420</v>
      </c>
      <c r="D32" s="395" t="s">
        <v>422</v>
      </c>
      <c r="E32" s="396">
        <v>0</v>
      </c>
      <c r="F32" s="397"/>
      <c r="G32" s="396">
        <v>0</v>
      </c>
      <c r="H32" s="397"/>
      <c r="I32" s="396">
        <v>0</v>
      </c>
      <c r="J32" s="397"/>
      <c r="K32" s="396">
        <v>0</v>
      </c>
      <c r="L32" s="397"/>
      <c r="M32" s="396">
        <v>0</v>
      </c>
      <c r="N32" s="397"/>
      <c r="O32" s="396">
        <v>0</v>
      </c>
      <c r="P32" s="397"/>
      <c r="Q32" s="396">
        <v>0</v>
      </c>
      <c r="R32" s="397"/>
      <c r="S32" s="389">
        <f t="shared" si="0"/>
        <v>0</v>
      </c>
      <c r="T32" s="390"/>
      <c r="U32" s="358"/>
      <c r="W32" s="420"/>
      <c r="X32" s="420"/>
      <c r="Y32" s="420"/>
      <c r="Z32" s="420"/>
      <c r="AA32" s="420"/>
      <c r="AB32" s="420"/>
      <c r="AC32" s="420"/>
    </row>
    <row r="33" spans="2:30" ht="27" x14ac:dyDescent="0.2">
      <c r="B33" s="358"/>
      <c r="C33" s="394" t="s">
        <v>423</v>
      </c>
      <c r="D33" s="395" t="s">
        <v>96</v>
      </c>
      <c r="E33" s="401">
        <f>SUM(E35:F43)</f>
        <v>0</v>
      </c>
      <c r="F33" s="402"/>
      <c r="G33" s="401">
        <f>SUM(G35:H43)</f>
        <v>0</v>
      </c>
      <c r="H33" s="402"/>
      <c r="I33" s="401">
        <f>SUM(I35:J43)</f>
        <v>0</v>
      </c>
      <c r="J33" s="402"/>
      <c r="K33" s="401">
        <f>SUM(K35:L43)</f>
        <v>0</v>
      </c>
      <c r="L33" s="402"/>
      <c r="M33" s="401">
        <f>SUM(M35:N43)</f>
        <v>0</v>
      </c>
      <c r="N33" s="402"/>
      <c r="O33" s="401"/>
      <c r="P33" s="402"/>
      <c r="Q33" s="401">
        <f>SUM(Q35:R43)</f>
        <v>0</v>
      </c>
      <c r="R33" s="402"/>
      <c r="S33" s="421"/>
      <c r="T33" s="422"/>
      <c r="U33" s="358"/>
      <c r="W33" s="423" t="str">
        <f>IF(SUM(X36:X37)=SUM(Z36:Z37)," ","Если ячейки окрасились в желтый цвет, это означает, что данные Отчета об изменении капитала не равны данным Отчета о прибылях и убытках.")</f>
        <v xml:space="preserve"> </v>
      </c>
      <c r="X33" s="423"/>
      <c r="Y33" s="423"/>
      <c r="Z33" s="423"/>
      <c r="AA33" s="423"/>
      <c r="AB33" s="423"/>
      <c r="AC33" s="423"/>
    </row>
    <row r="34" spans="2:30" x14ac:dyDescent="0.2">
      <c r="B34" s="358"/>
      <c r="C34" s="383" t="s">
        <v>405</v>
      </c>
      <c r="D34" s="384"/>
      <c r="E34" s="421"/>
      <c r="F34" s="422"/>
      <c r="G34" s="421"/>
      <c r="H34" s="422"/>
      <c r="I34" s="421"/>
      <c r="J34" s="422"/>
      <c r="K34" s="421"/>
      <c r="L34" s="422"/>
      <c r="M34" s="421"/>
      <c r="N34" s="422"/>
      <c r="O34" s="421"/>
      <c r="P34" s="422"/>
      <c r="Q34" s="421"/>
      <c r="R34" s="422"/>
      <c r="S34" s="421"/>
      <c r="T34" s="422"/>
      <c r="U34" s="358"/>
      <c r="W34" s="423"/>
      <c r="X34" s="423"/>
      <c r="Y34" s="423"/>
      <c r="Z34" s="423"/>
      <c r="AA34" s="423"/>
      <c r="AB34" s="423"/>
      <c r="AC34" s="423"/>
    </row>
    <row r="35" spans="2:30" x14ac:dyDescent="0.2">
      <c r="B35" s="358"/>
      <c r="C35" s="408" t="s">
        <v>424</v>
      </c>
      <c r="D35" s="424" t="s">
        <v>87</v>
      </c>
      <c r="E35" s="425">
        <v>0</v>
      </c>
      <c r="F35" s="426"/>
      <c r="G35" s="425">
        <v>0</v>
      </c>
      <c r="H35" s="426"/>
      <c r="I35" s="425">
        <v>0</v>
      </c>
      <c r="J35" s="426"/>
      <c r="K35" s="425">
        <v>0</v>
      </c>
      <c r="L35" s="426"/>
      <c r="M35" s="425">
        <v>0</v>
      </c>
      <c r="N35" s="426"/>
      <c r="O35" s="425">
        <v>0</v>
      </c>
      <c r="P35" s="426"/>
      <c r="Q35" s="425">
        <v>0</v>
      </c>
      <c r="R35" s="426"/>
      <c r="S35" s="427">
        <f>SUM(E35:R35)</f>
        <v>0</v>
      </c>
      <c r="T35" s="428"/>
      <c r="U35" s="358"/>
      <c r="W35" s="423"/>
      <c r="X35" s="423"/>
      <c r="Y35" s="423"/>
      <c r="Z35" s="423"/>
      <c r="AA35" s="423"/>
      <c r="AB35" s="423"/>
      <c r="AC35" s="423"/>
    </row>
    <row r="36" spans="2:30" x14ac:dyDescent="0.2">
      <c r="B36" s="358"/>
      <c r="C36" s="416" t="s">
        <v>408</v>
      </c>
      <c r="D36" s="395" t="s">
        <v>88</v>
      </c>
      <c r="E36" s="429">
        <v>0</v>
      </c>
      <c r="F36" s="430"/>
      <c r="G36" s="429">
        <v>0</v>
      </c>
      <c r="H36" s="430"/>
      <c r="I36" s="429">
        <v>0</v>
      </c>
      <c r="J36" s="430"/>
      <c r="K36" s="429">
        <v>0</v>
      </c>
      <c r="L36" s="430"/>
      <c r="M36" s="429">
        <v>0</v>
      </c>
      <c r="N36" s="430"/>
      <c r="O36" s="429">
        <v>0</v>
      </c>
      <c r="P36" s="430"/>
      <c r="Q36" s="429">
        <v>0</v>
      </c>
      <c r="R36" s="430"/>
      <c r="S36" s="421">
        <f>SUM(E36:R36)</f>
        <v>0</v>
      </c>
      <c r="T36" s="422"/>
      <c r="U36" s="358"/>
      <c r="W36" s="431" t="s">
        <v>425</v>
      </c>
      <c r="X36" s="431">
        <f>'[2]прил 2'!O55</f>
        <v>0</v>
      </c>
      <c r="Y36" s="431" t="s">
        <v>426</v>
      </c>
      <c r="Z36" s="432">
        <f>M25-M36</f>
        <v>0</v>
      </c>
      <c r="AA36" s="431" t="s">
        <v>427</v>
      </c>
      <c r="AB36" s="431"/>
      <c r="AC36" s="419"/>
    </row>
    <row r="37" spans="2:30" ht="40.5" x14ac:dyDescent="0.2">
      <c r="B37" s="358"/>
      <c r="C37" s="416" t="s">
        <v>428</v>
      </c>
      <c r="D37" s="395" t="s">
        <v>89</v>
      </c>
      <c r="E37" s="429">
        <v>0</v>
      </c>
      <c r="F37" s="430"/>
      <c r="G37" s="429">
        <v>0</v>
      </c>
      <c r="H37" s="430"/>
      <c r="I37" s="429">
        <v>0</v>
      </c>
      <c r="J37" s="430"/>
      <c r="K37" s="429">
        <v>0</v>
      </c>
      <c r="L37" s="430"/>
      <c r="M37" s="429">
        <v>0</v>
      </c>
      <c r="N37" s="430"/>
      <c r="O37" s="429">
        <v>0</v>
      </c>
      <c r="P37" s="430"/>
      <c r="Q37" s="429">
        <v>0</v>
      </c>
      <c r="R37" s="430"/>
      <c r="S37" s="421">
        <f t="shared" ref="S37:S49" si="1">SUM(E37:R37)</f>
        <v>0</v>
      </c>
      <c r="T37" s="422"/>
      <c r="U37" s="358"/>
      <c r="W37" s="431" t="s">
        <v>429</v>
      </c>
      <c r="X37" s="431">
        <f>'[2]прил 2'!O56</f>
        <v>0</v>
      </c>
      <c r="Y37" s="431" t="s">
        <v>426</v>
      </c>
      <c r="Z37" s="432">
        <f>S26-S37</f>
        <v>0</v>
      </c>
      <c r="AA37" s="431" t="s">
        <v>430</v>
      </c>
      <c r="AB37" s="431"/>
      <c r="AC37" s="419"/>
    </row>
    <row r="38" spans="2:30" ht="27" x14ac:dyDescent="0.2">
      <c r="B38" s="358"/>
      <c r="C38" s="416" t="s">
        <v>431</v>
      </c>
      <c r="D38" s="395" t="s">
        <v>90</v>
      </c>
      <c r="E38" s="429">
        <v>0</v>
      </c>
      <c r="F38" s="430"/>
      <c r="G38" s="429">
        <v>0</v>
      </c>
      <c r="H38" s="430"/>
      <c r="I38" s="429">
        <v>0</v>
      </c>
      <c r="J38" s="430"/>
      <c r="K38" s="429">
        <v>0</v>
      </c>
      <c r="L38" s="430"/>
      <c r="M38" s="429">
        <v>0</v>
      </c>
      <c r="N38" s="430"/>
      <c r="O38" s="429">
        <v>0</v>
      </c>
      <c r="P38" s="430"/>
      <c r="Q38" s="429">
        <v>0</v>
      </c>
      <c r="R38" s="430"/>
      <c r="S38" s="421">
        <f t="shared" si="1"/>
        <v>0</v>
      </c>
      <c r="T38" s="422"/>
      <c r="U38" s="358"/>
      <c r="W38" s="419"/>
      <c r="X38" s="419"/>
      <c r="Y38" s="419"/>
      <c r="Z38" s="419"/>
      <c r="AA38" s="419"/>
      <c r="AB38" s="419"/>
      <c r="AC38" s="419"/>
    </row>
    <row r="39" spans="2:30" ht="27" x14ac:dyDescent="0.2">
      <c r="B39" s="358"/>
      <c r="C39" s="416" t="s">
        <v>432</v>
      </c>
      <c r="D39" s="395" t="s">
        <v>91</v>
      </c>
      <c r="E39" s="429">
        <v>0</v>
      </c>
      <c r="F39" s="430"/>
      <c r="G39" s="429">
        <v>0</v>
      </c>
      <c r="H39" s="430"/>
      <c r="I39" s="429">
        <v>0</v>
      </c>
      <c r="J39" s="430"/>
      <c r="K39" s="429">
        <v>0</v>
      </c>
      <c r="L39" s="430"/>
      <c r="M39" s="429">
        <v>0</v>
      </c>
      <c r="N39" s="430"/>
      <c r="O39" s="429">
        <v>0</v>
      </c>
      <c r="P39" s="430"/>
      <c r="Q39" s="429">
        <v>0</v>
      </c>
      <c r="R39" s="430"/>
      <c r="S39" s="421">
        <f t="shared" si="1"/>
        <v>0</v>
      </c>
      <c r="T39" s="422"/>
      <c r="U39" s="358"/>
      <c r="W39" s="419"/>
      <c r="X39" s="419"/>
      <c r="Y39" s="419"/>
      <c r="Z39" s="419"/>
      <c r="AA39" s="419"/>
      <c r="AB39" s="419"/>
      <c r="AC39" s="419"/>
    </row>
    <row r="40" spans="2:30" ht="40.5" x14ac:dyDescent="0.2">
      <c r="B40" s="358"/>
      <c r="C40" s="416" t="s">
        <v>433</v>
      </c>
      <c r="D40" s="395" t="s">
        <v>434</v>
      </c>
      <c r="E40" s="429">
        <v>0</v>
      </c>
      <c r="F40" s="430"/>
      <c r="G40" s="429">
        <v>0</v>
      </c>
      <c r="H40" s="430"/>
      <c r="I40" s="429">
        <v>0</v>
      </c>
      <c r="J40" s="430"/>
      <c r="K40" s="429">
        <v>0</v>
      </c>
      <c r="L40" s="430"/>
      <c r="M40" s="429">
        <v>0</v>
      </c>
      <c r="N40" s="430"/>
      <c r="O40" s="429">
        <v>0</v>
      </c>
      <c r="P40" s="430"/>
      <c r="Q40" s="429">
        <v>0</v>
      </c>
      <c r="R40" s="430"/>
      <c r="S40" s="421">
        <f t="shared" si="1"/>
        <v>0</v>
      </c>
      <c r="T40" s="422"/>
      <c r="U40" s="358"/>
      <c r="W40" s="419"/>
      <c r="X40" s="419"/>
      <c r="Y40" s="419"/>
      <c r="Z40" s="419"/>
      <c r="AA40" s="419"/>
      <c r="AB40" s="419"/>
      <c r="AC40" s="419"/>
    </row>
    <row r="41" spans="2:30" x14ac:dyDescent="0.2">
      <c r="B41" s="358"/>
      <c r="C41" s="416" t="s">
        <v>418</v>
      </c>
      <c r="D41" s="395" t="s">
        <v>435</v>
      </c>
      <c r="E41" s="429">
        <v>0</v>
      </c>
      <c r="F41" s="430"/>
      <c r="G41" s="429">
        <v>0</v>
      </c>
      <c r="H41" s="430"/>
      <c r="I41" s="429">
        <v>0</v>
      </c>
      <c r="J41" s="430"/>
      <c r="K41" s="429">
        <v>0</v>
      </c>
      <c r="L41" s="430"/>
      <c r="M41" s="429">
        <v>0</v>
      </c>
      <c r="N41" s="430"/>
      <c r="O41" s="429">
        <v>0</v>
      </c>
      <c r="P41" s="430"/>
      <c r="Q41" s="429">
        <v>0</v>
      </c>
      <c r="R41" s="430"/>
      <c r="S41" s="421">
        <f t="shared" si="1"/>
        <v>0</v>
      </c>
      <c r="T41" s="422"/>
      <c r="U41" s="358"/>
      <c r="W41" s="419"/>
      <c r="X41" s="419"/>
      <c r="Y41" s="419"/>
      <c r="Z41" s="419"/>
      <c r="AA41" s="419"/>
      <c r="AB41" s="419"/>
      <c r="AC41" s="419"/>
    </row>
    <row r="42" spans="2:30" x14ac:dyDescent="0.2">
      <c r="B42" s="358"/>
      <c r="C42" s="416" t="s">
        <v>420</v>
      </c>
      <c r="D42" s="395" t="s">
        <v>436</v>
      </c>
      <c r="E42" s="429">
        <v>0</v>
      </c>
      <c r="F42" s="430"/>
      <c r="G42" s="429">
        <v>0</v>
      </c>
      <c r="H42" s="430"/>
      <c r="I42" s="429">
        <v>0</v>
      </c>
      <c r="J42" s="430"/>
      <c r="K42" s="429">
        <v>0</v>
      </c>
      <c r="L42" s="430"/>
      <c r="M42" s="429">
        <v>0</v>
      </c>
      <c r="N42" s="430"/>
      <c r="O42" s="429">
        <v>0</v>
      </c>
      <c r="P42" s="430"/>
      <c r="Q42" s="429">
        <v>0</v>
      </c>
      <c r="R42" s="430"/>
      <c r="S42" s="421">
        <f t="shared" si="1"/>
        <v>0</v>
      </c>
      <c r="T42" s="422"/>
      <c r="U42" s="358"/>
      <c r="W42" s="420" t="str">
        <f>IF(SUM(AD47:AD54)=SUM(E51:P51)," ","ВНИМАНИЕ: проверять правильность выполнения условий необходимо только после полного заполнения формы.")</f>
        <v xml:space="preserve"> </v>
      </c>
      <c r="X42" s="420"/>
      <c r="Y42" s="420"/>
      <c r="Z42" s="420"/>
      <c r="AA42" s="420"/>
      <c r="AB42" s="420"/>
      <c r="AC42" s="419"/>
    </row>
    <row r="43" spans="2:30" x14ac:dyDescent="0.2">
      <c r="B43" s="358"/>
      <c r="C43" s="416" t="s">
        <v>437</v>
      </c>
      <c r="D43" s="395" t="s">
        <v>438</v>
      </c>
      <c r="E43" s="429">
        <v>0</v>
      </c>
      <c r="F43" s="430"/>
      <c r="G43" s="429">
        <v>0</v>
      </c>
      <c r="H43" s="430"/>
      <c r="I43" s="429">
        <v>0</v>
      </c>
      <c r="J43" s="430"/>
      <c r="K43" s="429">
        <v>0</v>
      </c>
      <c r="L43" s="430"/>
      <c r="M43" s="429">
        <v>0</v>
      </c>
      <c r="N43" s="430"/>
      <c r="O43" s="429"/>
      <c r="P43" s="430"/>
      <c r="Q43" s="429">
        <v>0</v>
      </c>
      <c r="R43" s="430"/>
      <c r="S43" s="401"/>
      <c r="T43" s="402"/>
      <c r="U43" s="358"/>
      <c r="W43" s="420"/>
      <c r="X43" s="420"/>
      <c r="Y43" s="420"/>
      <c r="Z43" s="420"/>
      <c r="AA43" s="420"/>
      <c r="AB43" s="420"/>
      <c r="AC43" s="419"/>
    </row>
    <row r="44" spans="2:30" ht="13.5" customHeight="1" x14ac:dyDescent="0.2">
      <c r="B44" s="358"/>
      <c r="C44" s="394" t="s">
        <v>439</v>
      </c>
      <c r="D44" s="395" t="s">
        <v>355</v>
      </c>
      <c r="E44" s="396">
        <v>0</v>
      </c>
      <c r="F44" s="397"/>
      <c r="G44" s="396">
        <v>0</v>
      </c>
      <c r="H44" s="397"/>
      <c r="I44" s="396">
        <v>0</v>
      </c>
      <c r="J44" s="397"/>
      <c r="K44" s="396">
        <v>0</v>
      </c>
      <c r="L44" s="397"/>
      <c r="M44" s="396">
        <v>0</v>
      </c>
      <c r="N44" s="397"/>
      <c r="O44" s="396">
        <v>0</v>
      </c>
      <c r="P44" s="397"/>
      <c r="Q44" s="396">
        <v>0</v>
      </c>
      <c r="R44" s="397"/>
      <c r="S44" s="389">
        <v>0</v>
      </c>
      <c r="T44" s="390"/>
      <c r="U44" s="358"/>
      <c r="W44" s="423" t="str">
        <f>IF(SUM(AD47:AD54)=SUM(E51:P51)," ","Если ячейки окрасились в желтый цвет, это означает, что данные Отчета об изменении капитала не равны данным Бухгалтерского баланса.")</f>
        <v xml:space="preserve"> </v>
      </c>
      <c r="X44" s="423"/>
      <c r="Y44" s="423"/>
      <c r="Z44" s="423"/>
      <c r="AA44" s="423"/>
      <c r="AB44" s="423"/>
      <c r="AC44" s="419"/>
    </row>
    <row r="45" spans="2:30" x14ac:dyDescent="0.2">
      <c r="B45" s="358"/>
      <c r="C45" s="394" t="s">
        <v>440</v>
      </c>
      <c r="D45" s="395" t="s">
        <v>131</v>
      </c>
      <c r="E45" s="396">
        <v>0</v>
      </c>
      <c r="F45" s="397"/>
      <c r="G45" s="396">
        <v>0</v>
      </c>
      <c r="H45" s="397"/>
      <c r="I45" s="396">
        <v>0</v>
      </c>
      <c r="J45" s="397"/>
      <c r="K45" s="396">
        <v>0</v>
      </c>
      <c r="L45" s="397"/>
      <c r="M45" s="396">
        <v>0</v>
      </c>
      <c r="N45" s="397"/>
      <c r="O45" s="396">
        <v>0</v>
      </c>
      <c r="P45" s="397"/>
      <c r="Q45" s="396">
        <v>0</v>
      </c>
      <c r="R45" s="397"/>
      <c r="S45" s="389">
        <f t="shared" si="1"/>
        <v>0</v>
      </c>
      <c r="T45" s="390"/>
      <c r="U45" s="358"/>
      <c r="W45" s="423"/>
      <c r="X45" s="423"/>
      <c r="Y45" s="423"/>
      <c r="Z45" s="423"/>
      <c r="AA45" s="423"/>
      <c r="AB45" s="423"/>
      <c r="AC45" s="419"/>
    </row>
    <row r="46" spans="2:30" x14ac:dyDescent="0.2">
      <c r="B46" s="358"/>
      <c r="C46" s="394" t="s">
        <v>441</v>
      </c>
      <c r="D46" s="395" t="s">
        <v>360</v>
      </c>
      <c r="E46" s="396">
        <v>0</v>
      </c>
      <c r="F46" s="397"/>
      <c r="G46" s="396">
        <v>0</v>
      </c>
      <c r="H46" s="397"/>
      <c r="I46" s="396">
        <v>0</v>
      </c>
      <c r="J46" s="397"/>
      <c r="K46" s="396">
        <v>0</v>
      </c>
      <c r="L46" s="397"/>
      <c r="M46" s="396">
        <v>0</v>
      </c>
      <c r="N46" s="397"/>
      <c r="O46" s="396">
        <v>0</v>
      </c>
      <c r="P46" s="397"/>
      <c r="Q46" s="396">
        <v>0</v>
      </c>
      <c r="R46" s="397"/>
      <c r="S46" s="389">
        <f t="shared" si="1"/>
        <v>0</v>
      </c>
      <c r="T46" s="390"/>
      <c r="U46" s="358"/>
      <c r="W46" s="423"/>
      <c r="X46" s="423"/>
      <c r="Y46" s="423"/>
      <c r="Z46" s="423"/>
      <c r="AA46" s="423"/>
      <c r="AB46" s="423"/>
      <c r="AC46" s="419"/>
    </row>
    <row r="47" spans="2:30" x14ac:dyDescent="0.2">
      <c r="B47" s="358"/>
      <c r="C47" s="433" t="str">
        <f>CONCATENATE("Остаток на ",'[2]прил 1'!V8,".",IF('[2]прил 1'!V9&lt;10,CONCATENATE("0",'[2]прил 1'!V9,),'[2]прил 1'!V9),".",YEAR('[2]прил 1'!U6)-1," г.")</f>
        <v>Остаток на 31.12.2018 г.</v>
      </c>
      <c r="D47" s="384">
        <v>100</v>
      </c>
      <c r="E47" s="389">
        <f>E20+E22-E33+E44+E45+E46</f>
        <v>96</v>
      </c>
      <c r="F47" s="390"/>
      <c r="G47" s="421">
        <f>G20+G22-G33+G44+G45+G46</f>
        <v>0</v>
      </c>
      <c r="H47" s="422"/>
      <c r="I47" s="421">
        <f>I20+I22-I33+I44+I45+I46</f>
        <v>0</v>
      </c>
      <c r="J47" s="422"/>
      <c r="K47" s="389">
        <f>K20+K22-K33+K44+K45+K46</f>
        <v>2</v>
      </c>
      <c r="L47" s="390"/>
      <c r="M47" s="389">
        <f>M20+M22-M33+M44+M45+M46</f>
        <v>1</v>
      </c>
      <c r="N47" s="390"/>
      <c r="O47" s="389">
        <f>O20+O22-O33+O44+O45+O46</f>
        <v>673</v>
      </c>
      <c r="P47" s="390"/>
      <c r="Q47" s="389">
        <f>Q20+Q22-Q33+Q44+Q45+Q46</f>
        <v>0</v>
      </c>
      <c r="R47" s="390"/>
      <c r="S47" s="389">
        <f>SUM(E47,K47:R47)-G47-I47</f>
        <v>772</v>
      </c>
      <c r="T47" s="390"/>
      <c r="U47" s="358"/>
      <c r="W47" s="434" t="str">
        <f>IF(E51=AD47," ",IF(E51&lt;AD47,CONCATENATE("Данные стр.110-130 гр.3 превышают на ",AC47," данные в стр.140 гр.3. Необходимо проверить заполнение строк 110-130."),CONCATENATE("Данные стр.110-130 гр.3 меньше на ",AC47," данных в стр.140 гр.3. Необходимо проверить заполнение строк 110-130.")))</f>
        <v xml:space="preserve"> </v>
      </c>
      <c r="X47" s="434"/>
      <c r="Y47" s="434"/>
      <c r="Z47" s="434"/>
      <c r="AA47" s="434"/>
      <c r="AB47" s="434"/>
      <c r="AC47" s="432">
        <f>ABS(E51-AD47)</f>
        <v>0</v>
      </c>
      <c r="AD47" s="432">
        <f>E48+E49+E50</f>
        <v>96</v>
      </c>
    </row>
    <row r="48" spans="2:30" x14ac:dyDescent="0.2">
      <c r="B48" s="358"/>
      <c r="C48" s="435" t="str">
        <f>CONCATENATE("Остаток на ",DAY('[2]прил 1'!O20),".",MONTH('[2]прил 1'!O20),".",YEAR('[2]прил 1'!O20)," г.")</f>
        <v>Остаток на 31.12.2018 г.</v>
      </c>
      <c r="D48" s="384">
        <v>110</v>
      </c>
      <c r="E48" s="385">
        <v>96</v>
      </c>
      <c r="F48" s="386"/>
      <c r="G48" s="387">
        <v>0</v>
      </c>
      <c r="H48" s="388"/>
      <c r="I48" s="387">
        <v>0</v>
      </c>
      <c r="J48" s="388"/>
      <c r="K48" s="385">
        <v>2</v>
      </c>
      <c r="L48" s="386"/>
      <c r="M48" s="385">
        <v>1</v>
      </c>
      <c r="N48" s="386"/>
      <c r="O48" s="385">
        <v>673</v>
      </c>
      <c r="P48" s="386"/>
      <c r="Q48" s="385">
        <v>0</v>
      </c>
      <c r="R48" s="386"/>
      <c r="S48" s="389">
        <f>SUM(E48,K48:R48)-G48-I48</f>
        <v>772</v>
      </c>
      <c r="T48" s="390"/>
      <c r="U48" s="358"/>
      <c r="W48" s="434"/>
      <c r="X48" s="434"/>
      <c r="Y48" s="434"/>
      <c r="Z48" s="434"/>
      <c r="AA48" s="434"/>
      <c r="AB48" s="434"/>
      <c r="AC48" s="419"/>
    </row>
    <row r="49" spans="2:30" ht="27.75" customHeight="1" x14ac:dyDescent="0.2">
      <c r="B49" s="358"/>
      <c r="C49" s="394" t="s">
        <v>402</v>
      </c>
      <c r="D49" s="395">
        <v>120</v>
      </c>
      <c r="E49" s="396">
        <v>0</v>
      </c>
      <c r="F49" s="397"/>
      <c r="G49" s="396">
        <v>0</v>
      </c>
      <c r="H49" s="397"/>
      <c r="I49" s="396">
        <v>0</v>
      </c>
      <c r="J49" s="397"/>
      <c r="K49" s="396">
        <v>0</v>
      </c>
      <c r="L49" s="397"/>
      <c r="M49" s="396">
        <v>0</v>
      </c>
      <c r="N49" s="397"/>
      <c r="O49" s="396">
        <v>0</v>
      </c>
      <c r="P49" s="397"/>
      <c r="Q49" s="396">
        <v>0</v>
      </c>
      <c r="R49" s="397"/>
      <c r="S49" s="389">
        <f t="shared" si="1"/>
        <v>0</v>
      </c>
      <c r="T49" s="390"/>
      <c r="U49" s="358"/>
      <c r="W49" s="434" t="str">
        <f>IF(G51=AD49," ",IF(G51&lt;AD49,CONCATENATE("Данные стр.110-130 гр.4 превышают на ",AC49," данные в стр.140 гр.4. Необходимо проверить заполнение строк 110-130."),CONCATENATE("Данные стр.110-130 гр.4 меньше на ",AC49," данных в стр.140 гр.4. Необходимо проверить заполнение строк 110-130.")))</f>
        <v xml:space="preserve"> </v>
      </c>
      <c r="X49" s="434"/>
      <c r="Y49" s="434"/>
      <c r="Z49" s="434"/>
      <c r="AA49" s="434"/>
      <c r="AB49" s="434"/>
      <c r="AC49" s="432">
        <f>ABS(G51-AD49)</f>
        <v>0</v>
      </c>
      <c r="AD49" s="431">
        <f>G48+G49+G50</f>
        <v>0</v>
      </c>
    </row>
    <row r="50" spans="2:30" ht="27" customHeight="1" x14ac:dyDescent="0.2">
      <c r="B50" s="358"/>
      <c r="C50" s="394" t="s">
        <v>403</v>
      </c>
      <c r="D50" s="395">
        <v>130</v>
      </c>
      <c r="E50" s="396">
        <v>0</v>
      </c>
      <c r="F50" s="397"/>
      <c r="G50" s="396">
        <v>0</v>
      </c>
      <c r="H50" s="397"/>
      <c r="I50" s="396">
        <v>0</v>
      </c>
      <c r="J50" s="397"/>
      <c r="K50" s="396">
        <v>0</v>
      </c>
      <c r="L50" s="397"/>
      <c r="M50" s="396">
        <v>0</v>
      </c>
      <c r="N50" s="397"/>
      <c r="O50" s="396">
        <v>-1</v>
      </c>
      <c r="P50" s="397"/>
      <c r="Q50" s="396">
        <v>0</v>
      </c>
      <c r="R50" s="397"/>
      <c r="S50" s="389">
        <v>-1</v>
      </c>
      <c r="T50" s="390"/>
      <c r="U50" s="358"/>
      <c r="W50" s="434" t="str">
        <f>IF(I51=AD50," ",IF(I51&lt;AD50,CONCATENATE("Данные стр.110-130 гр.5 превышают на ",AC50," данные в стр.140 гр.5. Необходимо проверить заполнение строк 110-130."),CONCATENATE("Данные стр.110-130 гр.5 меньше на ",AC50," данных в стр.140 гр.5. Необходимо проверить заполнение строк 110-130.")))</f>
        <v xml:space="preserve"> </v>
      </c>
      <c r="X50" s="434"/>
      <c r="Y50" s="434"/>
      <c r="Z50" s="434"/>
      <c r="AA50" s="434"/>
      <c r="AB50" s="434"/>
      <c r="AC50" s="432">
        <f>ABS(I51-AD50)</f>
        <v>0</v>
      </c>
      <c r="AD50" s="431">
        <f>I48+I49+I50</f>
        <v>0</v>
      </c>
    </row>
    <row r="51" spans="2:30" ht="27" x14ac:dyDescent="0.2">
      <c r="B51" s="358"/>
      <c r="C51" s="394" t="str">
        <f>CONCATENATE("Скорректированный остаток 
на ",DAY('[2]прил 1'!O20),".",MONTH('[2]прил 1'!O20),".",YEAR('[2]прил 1'!O20)," г.")</f>
        <v>Скорректированный остаток 
на 31.12.2018 г.</v>
      </c>
      <c r="D51" s="395">
        <v>140</v>
      </c>
      <c r="E51" s="399">
        <v>96</v>
      </c>
      <c r="F51" s="400"/>
      <c r="G51" s="401">
        <f>'[2]прил 1'!N62</f>
        <v>0</v>
      </c>
      <c r="H51" s="402"/>
      <c r="I51" s="401">
        <f>'[2]прил 1'!N63</f>
        <v>0</v>
      </c>
      <c r="J51" s="402"/>
      <c r="K51" s="399">
        <f>'[2]прил 1'!N64</f>
        <v>2</v>
      </c>
      <c r="L51" s="400"/>
      <c r="M51" s="399">
        <f>'[2]прил 1'!N65</f>
        <v>1</v>
      </c>
      <c r="N51" s="400"/>
      <c r="O51" s="399">
        <v>672</v>
      </c>
      <c r="P51" s="400"/>
      <c r="Q51" s="399">
        <f>Q48+Q49+Q50</f>
        <v>0</v>
      </c>
      <c r="R51" s="400"/>
      <c r="S51" s="389">
        <f>SUM(E51,K51:R51)-G51-I51</f>
        <v>771</v>
      </c>
      <c r="T51" s="390"/>
      <c r="U51" s="358"/>
      <c r="W51" s="434" t="str">
        <f>IF(K51=AD51," ",IF(K51&lt;AD51,CONCATENATE("Данные стр.110-130 гр.6 превышают на ",AC51," данные в стр.140 гр.6. Необходимо проверить заполнение строк 110-130."),CONCATENATE("Данные стр.110-130 гр.6 меньше на ",AC51," данных в стр.140 гр.6. Необходимо проверить заполнение строк 110-130.")))</f>
        <v xml:space="preserve"> </v>
      </c>
      <c r="X51" s="434"/>
      <c r="Y51" s="434"/>
      <c r="Z51" s="434"/>
      <c r="AA51" s="434"/>
      <c r="AB51" s="434"/>
      <c r="AC51" s="432">
        <f>ABS(K51-AD51)</f>
        <v>0</v>
      </c>
      <c r="AD51" s="431">
        <f>K48+K49+K50</f>
        <v>2</v>
      </c>
    </row>
    <row r="52" spans="2:30" x14ac:dyDescent="0.2">
      <c r="B52" s="358"/>
      <c r="C52" s="383" t="str">
        <f>CONCATENATE("За ",E5," ",G5," ",H5," ",YEAR(J5)," г.")</f>
        <v>За январь - декабрь 2019 г.</v>
      </c>
      <c r="D52" s="406"/>
      <c r="E52" s="389"/>
      <c r="F52" s="390"/>
      <c r="G52" s="389"/>
      <c r="H52" s="390"/>
      <c r="I52" s="389"/>
      <c r="J52" s="390"/>
      <c r="K52" s="389"/>
      <c r="L52" s="390"/>
      <c r="M52" s="389"/>
      <c r="N52" s="390"/>
      <c r="O52" s="389"/>
      <c r="P52" s="390"/>
      <c r="Q52" s="389"/>
      <c r="R52" s="390"/>
      <c r="S52" s="389"/>
      <c r="T52" s="390"/>
      <c r="U52" s="358"/>
      <c r="W52" s="434" t="str">
        <f>IF(M51=AD53," ",IF(M51&lt;AD53,CONCATENATE("Данные стр.110-130 гр.7 превышают на ",AC53," данные в стр.140 гр.7. Необходимо проверить заполнение строк 110-130."),CONCATENATE("Данные стр.110-130 гр.7 меньше на ",AC53," данных в стр.140 гр.7. Необходимо проверить заполнение строк 110-130.")))</f>
        <v xml:space="preserve"> </v>
      </c>
      <c r="X52" s="434"/>
      <c r="Y52" s="434"/>
      <c r="Z52" s="434"/>
      <c r="AA52" s="434"/>
      <c r="AB52" s="434"/>
      <c r="AC52" s="419"/>
    </row>
    <row r="53" spans="2:30" ht="27" x14ac:dyDescent="0.2">
      <c r="B53" s="358"/>
      <c r="C53" s="408" t="s">
        <v>404</v>
      </c>
      <c r="D53" s="424">
        <v>150</v>
      </c>
      <c r="E53" s="410">
        <f>SUM(E55:F63)</f>
        <v>0</v>
      </c>
      <c r="F53" s="411"/>
      <c r="G53" s="410">
        <f>SUM(G55:H63)</f>
        <v>0</v>
      </c>
      <c r="H53" s="411"/>
      <c r="I53" s="410">
        <f>SUM(I55:J63)</f>
        <v>0</v>
      </c>
      <c r="J53" s="411"/>
      <c r="K53" s="410">
        <f>SUM(K55:L63)</f>
        <v>0</v>
      </c>
      <c r="L53" s="411"/>
      <c r="M53" s="410">
        <f>SUM(M55:N63)</f>
        <v>0</v>
      </c>
      <c r="N53" s="411"/>
      <c r="O53" s="410">
        <v>82</v>
      </c>
      <c r="P53" s="411"/>
      <c r="Q53" s="410">
        <v>0</v>
      </c>
      <c r="R53" s="411"/>
      <c r="S53" s="410">
        <v>82</v>
      </c>
      <c r="T53" s="411"/>
      <c r="U53" s="358"/>
      <c r="W53" s="434"/>
      <c r="X53" s="434"/>
      <c r="Y53" s="434"/>
      <c r="Z53" s="434"/>
      <c r="AA53" s="434"/>
      <c r="AB53" s="434"/>
      <c r="AC53" s="432">
        <f>ABS(M51-AD53)</f>
        <v>0</v>
      </c>
      <c r="AD53" s="431">
        <f>M48+M49+M50</f>
        <v>1</v>
      </c>
    </row>
    <row r="54" spans="2:30" x14ac:dyDescent="0.2">
      <c r="B54" s="358"/>
      <c r="C54" s="383" t="s">
        <v>405</v>
      </c>
      <c r="D54" s="384"/>
      <c r="E54" s="389"/>
      <c r="F54" s="390"/>
      <c r="G54" s="389"/>
      <c r="H54" s="390"/>
      <c r="I54" s="389"/>
      <c r="J54" s="390"/>
      <c r="K54" s="389"/>
      <c r="L54" s="390"/>
      <c r="M54" s="389"/>
      <c r="N54" s="390"/>
      <c r="O54" s="389"/>
      <c r="P54" s="390"/>
      <c r="Q54" s="389"/>
      <c r="R54" s="390"/>
      <c r="S54" s="389"/>
      <c r="T54" s="390"/>
      <c r="U54" s="358"/>
      <c r="W54" s="434" t="str">
        <f>IF(O51=AD54," ",IF(O51&lt;AD54,CONCATENATE("Данные стр.110-130 гр.8 превышают на ",AC54," данные в стр.140 гр.8. Необходимо проверить заполнение строк 110-130."),CONCATENATE("Данные стр.110-130 гр.8 меньше на ",AC54," данных в стр.140 гр.8. Необходимо проверить заполнение строк 110-130.")))</f>
        <v xml:space="preserve"> </v>
      </c>
      <c r="X54" s="434"/>
      <c r="Y54" s="434"/>
      <c r="Z54" s="434"/>
      <c r="AA54" s="434"/>
      <c r="AB54" s="434"/>
      <c r="AC54" s="432">
        <f>ABS(O51-AD54)</f>
        <v>0</v>
      </c>
      <c r="AD54" s="431">
        <f>O48+O49+O50</f>
        <v>672</v>
      </c>
    </row>
    <row r="55" spans="2:30" x14ac:dyDescent="0.2">
      <c r="B55" s="358"/>
      <c r="C55" s="408" t="s">
        <v>406</v>
      </c>
      <c r="D55" s="424">
        <v>151</v>
      </c>
      <c r="E55" s="414">
        <v>0</v>
      </c>
      <c r="F55" s="415"/>
      <c r="G55" s="414">
        <v>0</v>
      </c>
      <c r="H55" s="415"/>
      <c r="I55" s="414">
        <v>0</v>
      </c>
      <c r="J55" s="415"/>
      <c r="K55" s="414">
        <v>0</v>
      </c>
      <c r="L55" s="415"/>
      <c r="M55" s="414">
        <v>0</v>
      </c>
      <c r="N55" s="415"/>
      <c r="O55" s="414">
        <v>82</v>
      </c>
      <c r="P55" s="415"/>
      <c r="Q55" s="414">
        <v>0</v>
      </c>
      <c r="R55" s="415"/>
      <c r="S55" s="410">
        <v>82</v>
      </c>
      <c r="T55" s="411"/>
      <c r="U55" s="358"/>
      <c r="W55" s="434"/>
      <c r="X55" s="434"/>
      <c r="Y55" s="434"/>
      <c r="Z55" s="434"/>
      <c r="AA55" s="434"/>
      <c r="AB55" s="434"/>
      <c r="AC55" s="419"/>
    </row>
    <row r="56" spans="2:30" x14ac:dyDescent="0.2">
      <c r="B56" s="358"/>
      <c r="C56" s="416" t="s">
        <v>408</v>
      </c>
      <c r="D56" s="395">
        <v>152</v>
      </c>
      <c r="E56" s="396">
        <v>0</v>
      </c>
      <c r="F56" s="397"/>
      <c r="G56" s="396">
        <v>0</v>
      </c>
      <c r="H56" s="397"/>
      <c r="I56" s="396">
        <v>0</v>
      </c>
      <c r="J56" s="397"/>
      <c r="K56" s="396">
        <v>0</v>
      </c>
      <c r="L56" s="397"/>
      <c r="M56" s="396">
        <v>0</v>
      </c>
      <c r="N56" s="397"/>
      <c r="O56" s="396">
        <v>0</v>
      </c>
      <c r="P56" s="397"/>
      <c r="Q56" s="396">
        <v>0</v>
      </c>
      <c r="R56" s="397"/>
      <c r="S56" s="389">
        <f>SUM(E56:R56)</f>
        <v>0</v>
      </c>
      <c r="T56" s="390"/>
      <c r="U56" s="358"/>
      <c r="W56" s="431"/>
      <c r="X56" s="419"/>
      <c r="Y56" s="431"/>
      <c r="Z56" s="419"/>
      <c r="AA56" s="419"/>
      <c r="AB56" s="419"/>
      <c r="AC56" s="419"/>
    </row>
    <row r="57" spans="2:30" ht="40.5" x14ac:dyDescent="0.2">
      <c r="B57" s="358"/>
      <c r="C57" s="416" t="s">
        <v>410</v>
      </c>
      <c r="D57" s="395">
        <v>153</v>
      </c>
      <c r="E57" s="396">
        <v>0</v>
      </c>
      <c r="F57" s="397"/>
      <c r="G57" s="396">
        <v>0</v>
      </c>
      <c r="H57" s="397"/>
      <c r="I57" s="396">
        <v>0</v>
      </c>
      <c r="J57" s="397"/>
      <c r="K57" s="396">
        <v>0</v>
      </c>
      <c r="L57" s="397"/>
      <c r="M57" s="396">
        <v>0</v>
      </c>
      <c r="N57" s="397"/>
      <c r="O57" s="396">
        <v>0</v>
      </c>
      <c r="P57" s="397"/>
      <c r="Q57" s="396">
        <v>0</v>
      </c>
      <c r="R57" s="397"/>
      <c r="S57" s="389">
        <f>SUM(E57:R57)</f>
        <v>0</v>
      </c>
      <c r="T57" s="390"/>
      <c r="U57" s="358"/>
      <c r="W57" s="419"/>
      <c r="X57" s="419"/>
      <c r="Y57" s="419"/>
      <c r="Z57" s="419"/>
      <c r="AA57" s="419"/>
      <c r="AB57" s="419"/>
      <c r="AC57" s="419"/>
    </row>
    <row r="58" spans="2:30" x14ac:dyDescent="0.2">
      <c r="B58" s="358"/>
      <c r="C58" s="416" t="s">
        <v>412</v>
      </c>
      <c r="D58" s="395">
        <v>154</v>
      </c>
      <c r="E58" s="396">
        <v>0</v>
      </c>
      <c r="F58" s="397"/>
      <c r="G58" s="396">
        <v>0</v>
      </c>
      <c r="H58" s="397"/>
      <c r="I58" s="396">
        <v>0</v>
      </c>
      <c r="J58" s="397"/>
      <c r="K58" s="396">
        <v>0</v>
      </c>
      <c r="L58" s="397"/>
      <c r="M58" s="396">
        <v>0</v>
      </c>
      <c r="N58" s="397"/>
      <c r="O58" s="396">
        <v>0</v>
      </c>
      <c r="P58" s="397"/>
      <c r="Q58" s="396">
        <v>0</v>
      </c>
      <c r="R58" s="397"/>
      <c r="S58" s="389">
        <f t="shared" ref="S58:S64" si="2">SUM(E58:R58)</f>
        <v>0</v>
      </c>
      <c r="T58" s="390"/>
      <c r="U58" s="358"/>
      <c r="W58" s="419"/>
      <c r="X58" s="419"/>
      <c r="Y58" s="419"/>
      <c r="Z58" s="419"/>
      <c r="AA58" s="419"/>
      <c r="AB58" s="419"/>
      <c r="AC58" s="419"/>
    </row>
    <row r="59" spans="2:30" ht="27" x14ac:dyDescent="0.2">
      <c r="B59" s="358"/>
      <c r="C59" s="416" t="s">
        <v>414</v>
      </c>
      <c r="D59" s="395">
        <v>155</v>
      </c>
      <c r="E59" s="396">
        <v>0</v>
      </c>
      <c r="F59" s="397"/>
      <c r="G59" s="396">
        <v>0</v>
      </c>
      <c r="H59" s="397"/>
      <c r="I59" s="396">
        <v>0</v>
      </c>
      <c r="J59" s="397"/>
      <c r="K59" s="396">
        <v>0</v>
      </c>
      <c r="L59" s="397"/>
      <c r="M59" s="396">
        <v>0</v>
      </c>
      <c r="N59" s="397"/>
      <c r="O59" s="396">
        <v>0</v>
      </c>
      <c r="P59" s="397"/>
      <c r="Q59" s="396">
        <v>0</v>
      </c>
      <c r="R59" s="397"/>
      <c r="S59" s="389">
        <f t="shared" si="2"/>
        <v>0</v>
      </c>
      <c r="T59" s="390"/>
      <c r="U59" s="358"/>
      <c r="W59" s="419"/>
      <c r="X59" s="419"/>
      <c r="Y59" s="419"/>
      <c r="Z59" s="419"/>
      <c r="AA59" s="419"/>
      <c r="AB59" s="419"/>
      <c r="AC59" s="419"/>
    </row>
    <row r="60" spans="2:30" ht="27" x14ac:dyDescent="0.2">
      <c r="B60" s="358"/>
      <c r="C60" s="416" t="s">
        <v>442</v>
      </c>
      <c r="D60" s="395">
        <v>156</v>
      </c>
      <c r="E60" s="396">
        <v>0</v>
      </c>
      <c r="F60" s="397"/>
      <c r="G60" s="396">
        <v>0</v>
      </c>
      <c r="H60" s="397"/>
      <c r="I60" s="396">
        <v>0</v>
      </c>
      <c r="J60" s="397"/>
      <c r="K60" s="396">
        <v>0</v>
      </c>
      <c r="L60" s="397"/>
      <c r="M60" s="396">
        <v>0</v>
      </c>
      <c r="N60" s="397"/>
      <c r="O60" s="396">
        <v>0</v>
      </c>
      <c r="P60" s="397"/>
      <c r="Q60" s="396">
        <v>0</v>
      </c>
      <c r="R60" s="397"/>
      <c r="S60" s="389">
        <f t="shared" si="2"/>
        <v>0</v>
      </c>
      <c r="T60" s="390"/>
      <c r="U60" s="358"/>
      <c r="W60" s="419"/>
      <c r="X60" s="419"/>
      <c r="Y60" s="419"/>
      <c r="Z60" s="419"/>
      <c r="AA60" s="419"/>
      <c r="AB60" s="419"/>
      <c r="AC60" s="419"/>
    </row>
    <row r="61" spans="2:30" x14ac:dyDescent="0.2">
      <c r="B61" s="358"/>
      <c r="C61" s="416" t="s">
        <v>418</v>
      </c>
      <c r="D61" s="395">
        <v>157</v>
      </c>
      <c r="E61" s="396">
        <v>0</v>
      </c>
      <c r="F61" s="397"/>
      <c r="G61" s="396">
        <v>0</v>
      </c>
      <c r="H61" s="397"/>
      <c r="I61" s="396">
        <v>0</v>
      </c>
      <c r="J61" s="397"/>
      <c r="K61" s="396">
        <v>0</v>
      </c>
      <c r="L61" s="397"/>
      <c r="M61" s="396">
        <v>0</v>
      </c>
      <c r="N61" s="397"/>
      <c r="O61" s="396">
        <v>0</v>
      </c>
      <c r="P61" s="397"/>
      <c r="Q61" s="396">
        <v>0</v>
      </c>
      <c r="R61" s="397"/>
      <c r="S61" s="389">
        <f t="shared" si="2"/>
        <v>0</v>
      </c>
      <c r="T61" s="390"/>
      <c r="U61" s="358"/>
      <c r="W61" s="419"/>
      <c r="X61" s="419"/>
      <c r="Y61" s="419"/>
      <c r="Z61" s="419"/>
      <c r="AA61" s="419"/>
      <c r="AB61" s="419"/>
      <c r="AC61" s="419"/>
    </row>
    <row r="62" spans="2:30" x14ac:dyDescent="0.2">
      <c r="B62" s="358"/>
      <c r="C62" s="416" t="s">
        <v>420</v>
      </c>
      <c r="D62" s="395">
        <v>158</v>
      </c>
      <c r="E62" s="396">
        <v>0</v>
      </c>
      <c r="F62" s="397"/>
      <c r="G62" s="396">
        <v>0</v>
      </c>
      <c r="H62" s="397"/>
      <c r="I62" s="396">
        <v>0</v>
      </c>
      <c r="J62" s="397"/>
      <c r="K62" s="396">
        <v>0</v>
      </c>
      <c r="L62" s="397"/>
      <c r="M62" s="396">
        <v>0</v>
      </c>
      <c r="N62" s="397"/>
      <c r="O62" s="396">
        <v>0</v>
      </c>
      <c r="P62" s="397"/>
      <c r="Q62" s="396">
        <v>0</v>
      </c>
      <c r="R62" s="397"/>
      <c r="S62" s="389">
        <f t="shared" si="2"/>
        <v>0</v>
      </c>
      <c r="T62" s="390"/>
      <c r="U62" s="358"/>
      <c r="W62" s="420" t="str">
        <f>IF(SUM(X67:X68)=SUM(Z67:Z68)," ","ВНИМАНИЕ: проверять правильность выполнения условий необходимо только после полного заполнения формы.")</f>
        <v xml:space="preserve"> </v>
      </c>
      <c r="X62" s="420"/>
      <c r="Y62" s="420"/>
      <c r="Z62" s="420"/>
      <c r="AA62" s="420"/>
      <c r="AB62" s="420"/>
      <c r="AC62" s="420"/>
    </row>
    <row r="63" spans="2:30" x14ac:dyDescent="0.2">
      <c r="B63" s="358"/>
      <c r="C63" s="416" t="s">
        <v>443</v>
      </c>
      <c r="D63" s="395">
        <v>159</v>
      </c>
      <c r="E63" s="396">
        <v>0</v>
      </c>
      <c r="F63" s="397"/>
      <c r="G63" s="396">
        <v>0</v>
      </c>
      <c r="H63" s="397"/>
      <c r="I63" s="396">
        <v>0</v>
      </c>
      <c r="J63" s="397"/>
      <c r="K63" s="396">
        <v>0</v>
      </c>
      <c r="L63" s="397"/>
      <c r="M63" s="396">
        <v>0</v>
      </c>
      <c r="N63" s="397"/>
      <c r="O63" s="396">
        <v>0</v>
      </c>
      <c r="P63" s="397"/>
      <c r="Q63" s="396">
        <v>0</v>
      </c>
      <c r="R63" s="397"/>
      <c r="S63" s="389">
        <f t="shared" si="2"/>
        <v>0</v>
      </c>
      <c r="T63" s="390"/>
      <c r="U63" s="358"/>
      <c r="W63" s="420"/>
      <c r="X63" s="420"/>
      <c r="Y63" s="420"/>
      <c r="Z63" s="420"/>
      <c r="AA63" s="420"/>
      <c r="AB63" s="420"/>
      <c r="AC63" s="420"/>
    </row>
    <row r="64" spans="2:30" ht="27.75" customHeight="1" x14ac:dyDescent="0.2">
      <c r="B64" s="358"/>
      <c r="C64" s="394" t="s">
        <v>423</v>
      </c>
      <c r="D64" s="395">
        <v>160</v>
      </c>
      <c r="E64" s="401">
        <f>SUM(E66:F74)</f>
        <v>0</v>
      </c>
      <c r="F64" s="402"/>
      <c r="G64" s="401">
        <f>SUM(G66:H74)</f>
        <v>0</v>
      </c>
      <c r="H64" s="402"/>
      <c r="I64" s="401">
        <f>SUM(I66:J74)</f>
        <v>0</v>
      </c>
      <c r="J64" s="402"/>
      <c r="K64" s="401">
        <f>SUM(K66:L74)</f>
        <v>0</v>
      </c>
      <c r="L64" s="402"/>
      <c r="M64" s="401">
        <f>SUM(M66:N74)</f>
        <v>0</v>
      </c>
      <c r="N64" s="402"/>
      <c r="O64" s="401">
        <f>SUM(O66:P74)</f>
        <v>0</v>
      </c>
      <c r="P64" s="402"/>
      <c r="Q64" s="401">
        <f>SUM(Q66:R74)</f>
        <v>0</v>
      </c>
      <c r="R64" s="402"/>
      <c r="S64" s="421">
        <f t="shared" si="2"/>
        <v>0</v>
      </c>
      <c r="T64" s="422"/>
      <c r="U64" s="358"/>
      <c r="W64" s="423" t="str">
        <f>IF(SUM(X67:X68)=SUM(Z67:Z68)," ","Если ячейки окрасились в серый цвет, это означает, что данные Отчета об изменении капитала не равны данным Отчета о прибылях и убытках.")</f>
        <v xml:space="preserve"> </v>
      </c>
      <c r="X64" s="423"/>
      <c r="Y64" s="423"/>
      <c r="Z64" s="423"/>
      <c r="AA64" s="423"/>
      <c r="AB64" s="423"/>
      <c r="AC64" s="423"/>
    </row>
    <row r="65" spans="2:31" ht="13.5" customHeight="1" x14ac:dyDescent="0.2">
      <c r="B65" s="358"/>
      <c r="C65" s="383" t="s">
        <v>405</v>
      </c>
      <c r="D65" s="384"/>
      <c r="E65" s="421"/>
      <c r="F65" s="422"/>
      <c r="G65" s="421"/>
      <c r="H65" s="422"/>
      <c r="I65" s="421"/>
      <c r="J65" s="422"/>
      <c r="K65" s="421"/>
      <c r="L65" s="422"/>
      <c r="M65" s="421"/>
      <c r="N65" s="422"/>
      <c r="O65" s="421"/>
      <c r="P65" s="422"/>
      <c r="Q65" s="421"/>
      <c r="R65" s="422"/>
      <c r="S65" s="421"/>
      <c r="T65" s="422"/>
      <c r="U65" s="358"/>
      <c r="W65" s="423"/>
      <c r="X65" s="423"/>
      <c r="Y65" s="423"/>
      <c r="Z65" s="423"/>
      <c r="AA65" s="423"/>
      <c r="AB65" s="423"/>
      <c r="AC65" s="423"/>
    </row>
    <row r="66" spans="2:31" ht="15.75" customHeight="1" x14ac:dyDescent="0.2">
      <c r="B66" s="358"/>
      <c r="C66" s="408" t="s">
        <v>424</v>
      </c>
      <c r="D66" s="424">
        <v>161</v>
      </c>
      <c r="E66" s="425">
        <v>0</v>
      </c>
      <c r="F66" s="426"/>
      <c r="G66" s="425">
        <v>0</v>
      </c>
      <c r="H66" s="426"/>
      <c r="I66" s="425">
        <v>0</v>
      </c>
      <c r="J66" s="426"/>
      <c r="K66" s="425">
        <v>0</v>
      </c>
      <c r="L66" s="426"/>
      <c r="M66" s="425">
        <v>0</v>
      </c>
      <c r="N66" s="426"/>
      <c r="O66" s="425">
        <v>0</v>
      </c>
      <c r="P66" s="426"/>
      <c r="Q66" s="425">
        <v>0</v>
      </c>
      <c r="R66" s="426"/>
      <c r="S66" s="427">
        <f>SUM(E66:R66)</f>
        <v>0</v>
      </c>
      <c r="T66" s="428"/>
      <c r="U66" s="358"/>
      <c r="W66" s="423"/>
      <c r="X66" s="423"/>
      <c r="Y66" s="423"/>
      <c r="Z66" s="423"/>
      <c r="AA66" s="423"/>
      <c r="AB66" s="423"/>
      <c r="AC66" s="423"/>
    </row>
    <row r="67" spans="2:31" x14ac:dyDescent="0.2">
      <c r="B67" s="358"/>
      <c r="C67" s="416" t="s">
        <v>408</v>
      </c>
      <c r="D67" s="395">
        <v>162</v>
      </c>
      <c r="E67" s="429">
        <v>0</v>
      </c>
      <c r="F67" s="430"/>
      <c r="G67" s="429">
        <v>0</v>
      </c>
      <c r="H67" s="430"/>
      <c r="I67" s="429">
        <v>0</v>
      </c>
      <c r="J67" s="430"/>
      <c r="K67" s="429">
        <v>0</v>
      </c>
      <c r="L67" s="430"/>
      <c r="M67" s="429">
        <v>0</v>
      </c>
      <c r="N67" s="430"/>
      <c r="O67" s="429">
        <v>0</v>
      </c>
      <c r="P67" s="430"/>
      <c r="Q67" s="429">
        <v>0</v>
      </c>
      <c r="R67" s="430"/>
      <c r="S67" s="421">
        <f>SUM(E67:R67)</f>
        <v>0</v>
      </c>
      <c r="T67" s="422"/>
      <c r="U67" s="358"/>
      <c r="W67" s="431" t="s">
        <v>444</v>
      </c>
      <c r="X67" s="432">
        <f>'[2]прил 2'!J55</f>
        <v>0</v>
      </c>
      <c r="Y67" s="436" t="s">
        <v>426</v>
      </c>
      <c r="Z67" s="432">
        <f>M56-M67</f>
        <v>0</v>
      </c>
      <c r="AA67" s="431" t="s">
        <v>445</v>
      </c>
      <c r="AB67" s="431"/>
      <c r="AC67" s="419"/>
    </row>
    <row r="68" spans="2:31" ht="40.5" x14ac:dyDescent="0.2">
      <c r="B68" s="358"/>
      <c r="C68" s="416" t="s">
        <v>428</v>
      </c>
      <c r="D68" s="395">
        <v>163</v>
      </c>
      <c r="E68" s="429">
        <v>0</v>
      </c>
      <c r="F68" s="430"/>
      <c r="G68" s="429">
        <v>0</v>
      </c>
      <c r="H68" s="430"/>
      <c r="I68" s="429">
        <v>0</v>
      </c>
      <c r="J68" s="430"/>
      <c r="K68" s="429">
        <v>0</v>
      </c>
      <c r="L68" s="430"/>
      <c r="M68" s="429">
        <v>0</v>
      </c>
      <c r="N68" s="430"/>
      <c r="O68" s="429">
        <v>0</v>
      </c>
      <c r="P68" s="430"/>
      <c r="Q68" s="429">
        <v>0</v>
      </c>
      <c r="R68" s="430"/>
      <c r="S68" s="421">
        <f t="shared" ref="S68:S77" si="3">SUM(E68:R68)</f>
        <v>0</v>
      </c>
      <c r="T68" s="422"/>
      <c r="U68" s="358"/>
      <c r="W68" s="431" t="s">
        <v>446</v>
      </c>
      <c r="X68" s="432">
        <f>'[2]прил 2'!J56</f>
        <v>0</v>
      </c>
      <c r="Y68" s="436" t="s">
        <v>426</v>
      </c>
      <c r="Z68" s="432">
        <f>S57-S68</f>
        <v>0</v>
      </c>
      <c r="AA68" s="431" t="s">
        <v>447</v>
      </c>
      <c r="AB68" s="431"/>
      <c r="AC68" s="419"/>
    </row>
    <row r="69" spans="2:31" ht="27" x14ac:dyDescent="0.2">
      <c r="B69" s="358"/>
      <c r="C69" s="416" t="s">
        <v>431</v>
      </c>
      <c r="D69" s="395">
        <v>164</v>
      </c>
      <c r="E69" s="429">
        <v>0</v>
      </c>
      <c r="F69" s="430"/>
      <c r="G69" s="429">
        <v>0</v>
      </c>
      <c r="H69" s="430"/>
      <c r="I69" s="429">
        <v>0</v>
      </c>
      <c r="J69" s="430"/>
      <c r="K69" s="429">
        <v>0</v>
      </c>
      <c r="L69" s="430"/>
      <c r="M69" s="429">
        <v>0</v>
      </c>
      <c r="N69" s="430"/>
      <c r="O69" s="429">
        <v>0</v>
      </c>
      <c r="P69" s="430"/>
      <c r="Q69" s="429">
        <v>0</v>
      </c>
      <c r="R69" s="430"/>
      <c r="S69" s="421">
        <f t="shared" si="3"/>
        <v>0</v>
      </c>
      <c r="T69" s="422"/>
      <c r="U69" s="358"/>
      <c r="W69" s="419"/>
      <c r="X69" s="419"/>
      <c r="Y69" s="419"/>
      <c r="Z69" s="419"/>
      <c r="AA69" s="419"/>
      <c r="AB69" s="419"/>
      <c r="AC69" s="419"/>
    </row>
    <row r="70" spans="2:31" ht="27" x14ac:dyDescent="0.2">
      <c r="B70" s="358"/>
      <c r="C70" s="416" t="s">
        <v>432</v>
      </c>
      <c r="D70" s="395">
        <v>165</v>
      </c>
      <c r="E70" s="429">
        <v>0</v>
      </c>
      <c r="F70" s="430"/>
      <c r="G70" s="429">
        <v>0</v>
      </c>
      <c r="H70" s="430"/>
      <c r="I70" s="429">
        <v>0</v>
      </c>
      <c r="J70" s="430"/>
      <c r="K70" s="429">
        <v>0</v>
      </c>
      <c r="L70" s="430"/>
      <c r="M70" s="429">
        <v>0</v>
      </c>
      <c r="N70" s="430"/>
      <c r="O70" s="429">
        <v>0</v>
      </c>
      <c r="P70" s="430"/>
      <c r="Q70" s="429">
        <v>0</v>
      </c>
      <c r="R70" s="430"/>
      <c r="S70" s="421">
        <f t="shared" si="3"/>
        <v>0</v>
      </c>
      <c r="T70" s="422"/>
      <c r="U70" s="358"/>
      <c r="W70" s="420" t="str">
        <f>IF(SUM(AD72:AD84)=SUM(E78:R78)," ","ВНИМАНИЕ: проверять правильность выполнения условий необходимо только после полного заполнения формы.")</f>
        <v xml:space="preserve"> </v>
      </c>
      <c r="X70" s="420"/>
      <c r="Y70" s="420"/>
      <c r="Z70" s="420"/>
      <c r="AA70" s="420"/>
      <c r="AB70" s="420"/>
      <c r="AC70" s="419"/>
    </row>
    <row r="71" spans="2:31" ht="40.5" customHeight="1" x14ac:dyDescent="0.2">
      <c r="B71" s="358"/>
      <c r="C71" s="416" t="s">
        <v>433</v>
      </c>
      <c r="D71" s="395">
        <v>166</v>
      </c>
      <c r="E71" s="429">
        <v>0</v>
      </c>
      <c r="F71" s="430"/>
      <c r="G71" s="429">
        <v>0</v>
      </c>
      <c r="H71" s="430"/>
      <c r="I71" s="429">
        <v>0</v>
      </c>
      <c r="J71" s="430"/>
      <c r="K71" s="429">
        <v>0</v>
      </c>
      <c r="L71" s="430"/>
      <c r="M71" s="429">
        <v>0</v>
      </c>
      <c r="N71" s="430"/>
      <c r="O71" s="429">
        <v>0</v>
      </c>
      <c r="P71" s="430"/>
      <c r="Q71" s="429">
        <v>0</v>
      </c>
      <c r="R71" s="430"/>
      <c r="S71" s="421">
        <f t="shared" si="3"/>
        <v>0</v>
      </c>
      <c r="T71" s="422"/>
      <c r="U71" s="358"/>
      <c r="W71" s="423" t="str">
        <f>IF(SUM(AD72:AD84)=SUM(E78:R78)," ","Если ячейки окрасились в серый цвет, это означает, что данные Отчета об изменении капитала не равны данным Бухгалтерского баланса.")</f>
        <v xml:space="preserve"> </v>
      </c>
      <c r="X71" s="423"/>
      <c r="Y71" s="423"/>
      <c r="Z71" s="423"/>
      <c r="AA71" s="423"/>
      <c r="AB71" s="423"/>
      <c r="AC71" s="419"/>
    </row>
    <row r="72" spans="2:31" x14ac:dyDescent="0.2">
      <c r="B72" s="358"/>
      <c r="C72" s="416" t="s">
        <v>418</v>
      </c>
      <c r="D72" s="395">
        <v>167</v>
      </c>
      <c r="E72" s="429">
        <v>0</v>
      </c>
      <c r="F72" s="430"/>
      <c r="G72" s="429">
        <v>0</v>
      </c>
      <c r="H72" s="430"/>
      <c r="I72" s="429">
        <v>0</v>
      </c>
      <c r="J72" s="430"/>
      <c r="K72" s="429">
        <v>0</v>
      </c>
      <c r="L72" s="430"/>
      <c r="M72" s="429">
        <v>0</v>
      </c>
      <c r="N72" s="430"/>
      <c r="O72" s="429">
        <v>0</v>
      </c>
      <c r="P72" s="430"/>
      <c r="Q72" s="429">
        <v>0</v>
      </c>
      <c r="R72" s="430"/>
      <c r="S72" s="421">
        <f t="shared" si="3"/>
        <v>0</v>
      </c>
      <c r="T72" s="422"/>
      <c r="U72" s="358"/>
      <c r="W72" s="434" t="str">
        <f>IF(E78=AD72," ",IF(E78&lt;AD72,CONCATENATE("Данные стр.140-190 гр.3 превышают на ",AC72," данные в стр.200 гр.3. Необходимо проверить заполнение строк стр.140-190."),CONCATENATE("Данные стр.140-190 гр.3 меньше на ",AC72," данных в стр.140 гр.3. Необходимо проверить заполнение строк стр.140-190.")))</f>
        <v xml:space="preserve"> </v>
      </c>
      <c r="X72" s="434"/>
      <c r="Y72" s="434"/>
      <c r="Z72" s="434"/>
      <c r="AA72" s="434"/>
      <c r="AB72" s="434"/>
      <c r="AC72" s="432">
        <f>ABS(E78-AD72)</f>
        <v>0</v>
      </c>
      <c r="AD72" s="432">
        <f>E51+E53-E64+E75+E76+E77</f>
        <v>96</v>
      </c>
      <c r="AE72" s="357">
        <v>3</v>
      </c>
    </row>
    <row r="73" spans="2:31" x14ac:dyDescent="0.2">
      <c r="B73" s="358"/>
      <c r="C73" s="416" t="s">
        <v>420</v>
      </c>
      <c r="D73" s="395">
        <v>168</v>
      </c>
      <c r="E73" s="429">
        <v>0</v>
      </c>
      <c r="F73" s="430"/>
      <c r="G73" s="429">
        <v>0</v>
      </c>
      <c r="H73" s="430"/>
      <c r="I73" s="429">
        <v>0</v>
      </c>
      <c r="J73" s="430"/>
      <c r="K73" s="429">
        <v>0</v>
      </c>
      <c r="L73" s="430"/>
      <c r="M73" s="429">
        <v>0</v>
      </c>
      <c r="N73" s="430"/>
      <c r="O73" s="429">
        <v>0</v>
      </c>
      <c r="P73" s="430"/>
      <c r="Q73" s="429">
        <v>0</v>
      </c>
      <c r="R73" s="430"/>
      <c r="S73" s="421">
        <f t="shared" si="3"/>
        <v>0</v>
      </c>
      <c r="T73" s="422"/>
      <c r="U73" s="358"/>
      <c r="W73" s="434"/>
      <c r="X73" s="434"/>
      <c r="Y73" s="434"/>
      <c r="Z73" s="434"/>
      <c r="AA73" s="434"/>
      <c r="AB73" s="434"/>
      <c r="AC73" s="419"/>
    </row>
    <row r="74" spans="2:31" ht="13.5" customHeight="1" x14ac:dyDescent="0.2">
      <c r="B74" s="358"/>
      <c r="C74" s="416" t="s">
        <v>420</v>
      </c>
      <c r="D74" s="395">
        <v>169</v>
      </c>
      <c r="E74" s="429">
        <v>0</v>
      </c>
      <c r="F74" s="430"/>
      <c r="G74" s="429">
        <v>0</v>
      </c>
      <c r="H74" s="430"/>
      <c r="I74" s="429">
        <v>0</v>
      </c>
      <c r="J74" s="430"/>
      <c r="K74" s="429">
        <v>0</v>
      </c>
      <c r="L74" s="430"/>
      <c r="M74" s="429">
        <v>0</v>
      </c>
      <c r="N74" s="430"/>
      <c r="O74" s="429">
        <v>0</v>
      </c>
      <c r="P74" s="430"/>
      <c r="Q74" s="429">
        <v>0</v>
      </c>
      <c r="R74" s="430"/>
      <c r="S74" s="421">
        <f t="shared" si="3"/>
        <v>0</v>
      </c>
      <c r="T74" s="422"/>
      <c r="U74" s="358"/>
      <c r="W74" s="434" t="str">
        <f>IF(G78=AD74," ",IF(G78&lt;AD74,CONCATENATE("Данные стр.140-190 гр.4 превышают на ",AC74," данные в стр.200 гр.4. Необходимо проверить заполнение строк стр.140-190."),CONCATENATE("Данные стр.140-190 гр.4 меньше на ",AC74," данных в стр.140 гр.4. Необходимо проверить заполнение строк стр.140-190.")))</f>
        <v xml:space="preserve"> </v>
      </c>
      <c r="X74" s="434"/>
      <c r="Y74" s="434"/>
      <c r="Z74" s="434"/>
      <c r="AA74" s="434"/>
      <c r="AB74" s="434"/>
      <c r="AC74" s="432">
        <f>ABS(G78-AD74)</f>
        <v>0</v>
      </c>
      <c r="AD74" s="432">
        <f>G51+G53-G64+G75+G76+G77</f>
        <v>0</v>
      </c>
      <c r="AE74" s="357">
        <v>4</v>
      </c>
    </row>
    <row r="75" spans="2:31" ht="15" customHeight="1" x14ac:dyDescent="0.2">
      <c r="B75" s="358"/>
      <c r="C75" s="394" t="s">
        <v>439</v>
      </c>
      <c r="D75" s="395">
        <v>170</v>
      </c>
      <c r="E75" s="396">
        <v>0</v>
      </c>
      <c r="F75" s="397"/>
      <c r="G75" s="396">
        <v>0</v>
      </c>
      <c r="H75" s="397"/>
      <c r="I75" s="396">
        <v>0</v>
      </c>
      <c r="J75" s="397"/>
      <c r="K75" s="396">
        <v>0</v>
      </c>
      <c r="L75" s="397"/>
      <c r="M75" s="396">
        <v>0</v>
      </c>
      <c r="N75" s="397"/>
      <c r="O75" s="396">
        <v>0</v>
      </c>
      <c r="P75" s="397"/>
      <c r="Q75" s="396">
        <v>0</v>
      </c>
      <c r="R75" s="397"/>
      <c r="S75" s="389">
        <f t="shared" si="3"/>
        <v>0</v>
      </c>
      <c r="T75" s="390"/>
      <c r="U75" s="358"/>
      <c r="W75" s="434"/>
      <c r="X75" s="434"/>
      <c r="Y75" s="434"/>
      <c r="Z75" s="434"/>
      <c r="AA75" s="434"/>
      <c r="AB75" s="434"/>
      <c r="AC75" s="419"/>
    </row>
    <row r="76" spans="2:31" ht="13.5" customHeight="1" x14ac:dyDescent="0.2">
      <c r="B76" s="358"/>
      <c r="C76" s="394" t="s">
        <v>440</v>
      </c>
      <c r="D76" s="395">
        <v>180</v>
      </c>
      <c r="E76" s="396">
        <v>0</v>
      </c>
      <c r="F76" s="397"/>
      <c r="G76" s="396">
        <v>0</v>
      </c>
      <c r="H76" s="397"/>
      <c r="I76" s="396">
        <v>0</v>
      </c>
      <c r="J76" s="397"/>
      <c r="K76" s="396">
        <v>0</v>
      </c>
      <c r="L76" s="397"/>
      <c r="M76" s="396">
        <v>0</v>
      </c>
      <c r="N76" s="397"/>
      <c r="O76" s="396">
        <v>0</v>
      </c>
      <c r="P76" s="397"/>
      <c r="Q76" s="396">
        <v>0</v>
      </c>
      <c r="R76" s="397"/>
      <c r="S76" s="389">
        <f t="shared" si="3"/>
        <v>0</v>
      </c>
      <c r="T76" s="390"/>
      <c r="U76" s="358"/>
      <c r="W76" s="434" t="str">
        <f>IF(I78=AD76," ",IF(I78&lt;AD76,CONCATENATE("Данные стр.140-190 гр.5 превышают на ",AC76," данные в стр.200 гр.5. Необходимо проверить заполнение строк стр.140-190."),CONCATENATE("Данные стр.140-190 гр.5 меньше на ",AC76," данных в стр.140 гр.5. Необходимо проверить заполнение строк стр.140-190.")))</f>
        <v xml:space="preserve"> </v>
      </c>
      <c r="X76" s="434"/>
      <c r="Y76" s="434"/>
      <c r="Z76" s="434"/>
      <c r="AA76" s="434"/>
      <c r="AB76" s="434"/>
      <c r="AC76" s="432">
        <f>ABS(I78-AD76)</f>
        <v>0</v>
      </c>
      <c r="AD76" s="432">
        <f>I51+I53-I64+I75+I76+I77</f>
        <v>0</v>
      </c>
      <c r="AE76" s="357">
        <v>5</v>
      </c>
    </row>
    <row r="77" spans="2:31" x14ac:dyDescent="0.2">
      <c r="B77" s="358"/>
      <c r="C77" s="394" t="s">
        <v>441</v>
      </c>
      <c r="D77" s="395">
        <v>190</v>
      </c>
      <c r="E77" s="396">
        <v>0</v>
      </c>
      <c r="F77" s="397"/>
      <c r="G77" s="396">
        <v>0</v>
      </c>
      <c r="H77" s="397"/>
      <c r="I77" s="396">
        <v>0</v>
      </c>
      <c r="J77" s="397"/>
      <c r="K77" s="396">
        <v>0</v>
      </c>
      <c r="L77" s="397"/>
      <c r="M77" s="396">
        <v>0</v>
      </c>
      <c r="N77" s="397"/>
      <c r="O77" s="396">
        <v>0</v>
      </c>
      <c r="P77" s="397"/>
      <c r="Q77" s="396">
        <v>0</v>
      </c>
      <c r="R77" s="397"/>
      <c r="S77" s="389">
        <f t="shared" si="3"/>
        <v>0</v>
      </c>
      <c r="T77" s="390"/>
      <c r="U77" s="358"/>
      <c r="W77" s="434"/>
      <c r="X77" s="434"/>
      <c r="Y77" s="434"/>
      <c r="Z77" s="434"/>
      <c r="AA77" s="434"/>
      <c r="AB77" s="434"/>
      <c r="AC77" s="419"/>
    </row>
    <row r="78" spans="2:31" ht="13.5" customHeight="1" x14ac:dyDescent="0.2">
      <c r="B78" s="358"/>
      <c r="C78" s="394" t="str">
        <f>CONCATENATE("Остаток на ",'[2]прил 1'!V8,".",IF('[2]прил 1'!V9&lt;10,CONCATENATE("0",'[2]прил 1'!V9,),'[2]прил 1'!V9),".",YEAR('[2]прил 1'!U6)," г.")</f>
        <v>Остаток на 31.12.2019 г.</v>
      </c>
      <c r="D78" s="395">
        <v>200</v>
      </c>
      <c r="E78" s="437">
        <f>'[2]прил 1'!I61</f>
        <v>96</v>
      </c>
      <c r="F78" s="437"/>
      <c r="G78" s="438">
        <f>'[2]прил 1'!I62</f>
        <v>0</v>
      </c>
      <c r="H78" s="438"/>
      <c r="I78" s="438">
        <f>'[2]прил 1'!I63</f>
        <v>0</v>
      </c>
      <c r="J78" s="438"/>
      <c r="K78" s="437">
        <f>'[2]прил 1'!I64</f>
        <v>2</v>
      </c>
      <c r="L78" s="437"/>
      <c r="M78" s="437">
        <f>'[2]прил 1'!I65</f>
        <v>1</v>
      </c>
      <c r="N78" s="437"/>
      <c r="O78" s="437">
        <v>754</v>
      </c>
      <c r="P78" s="437"/>
      <c r="Q78" s="399">
        <v>0</v>
      </c>
      <c r="R78" s="400"/>
      <c r="S78" s="399">
        <f>SUM(E78,K78:R78)-G78-I78</f>
        <v>853</v>
      </c>
      <c r="T78" s="400"/>
      <c r="U78" s="358"/>
      <c r="W78" s="434" t="str">
        <f>IF(K78=AD78," ",IF(K78&lt;AD78,CONCATENATE("Данные стр.140-190 гр.6 превышают на ",AC78," данные в стр.200 гр.6. Необходимо проверить заполнение строк стр.140-190."),CONCATENATE("Данные стр.140-190 гр.6 меньше на ",AC78," данных в стр.140 гр.6. Необходимо проверить заполнение строк стр.140-190.")))</f>
        <v xml:space="preserve"> </v>
      </c>
      <c r="X78" s="434"/>
      <c r="Y78" s="434"/>
      <c r="Z78" s="434"/>
      <c r="AA78" s="434"/>
      <c r="AB78" s="434"/>
      <c r="AC78" s="432">
        <f>ABS(K78-AD78)</f>
        <v>0</v>
      </c>
      <c r="AD78" s="432">
        <f>K51+K53-K64+K75+K76+K77</f>
        <v>2</v>
      </c>
      <c r="AE78" s="357">
        <v>6</v>
      </c>
    </row>
    <row r="79" spans="2:31" x14ac:dyDescent="0.2">
      <c r="B79" s="358"/>
      <c r="C79" s="358"/>
      <c r="D79" s="358"/>
      <c r="E79" s="439"/>
      <c r="F79" s="439"/>
      <c r="G79" s="439"/>
      <c r="H79" s="439"/>
      <c r="I79" s="439"/>
      <c r="J79" s="439"/>
      <c r="K79" s="439"/>
      <c r="L79" s="439"/>
      <c r="M79" s="439"/>
      <c r="N79" s="439"/>
      <c r="O79" s="439"/>
      <c r="P79" s="439"/>
      <c r="Q79" s="439"/>
      <c r="R79" s="439"/>
      <c r="S79" s="439"/>
      <c r="T79" s="439"/>
      <c r="U79" s="358"/>
      <c r="W79" s="434"/>
      <c r="X79" s="434"/>
      <c r="Y79" s="434"/>
      <c r="Z79" s="434"/>
      <c r="AA79" s="434"/>
      <c r="AB79" s="434"/>
      <c r="AC79" s="419"/>
    </row>
    <row r="80" spans="2:31" ht="13.5" customHeight="1" x14ac:dyDescent="0.2">
      <c r="B80" s="358"/>
      <c r="C80" s="440" t="s">
        <v>72</v>
      </c>
      <c r="D80" s="440"/>
      <c r="E80" s="359"/>
      <c r="F80" s="441"/>
      <c r="G80" s="441"/>
      <c r="H80" s="441"/>
      <c r="I80" s="441"/>
      <c r="J80" s="358"/>
      <c r="K80" s="441" t="str">
        <f>IF('[2]прил 1'!I98=0," ",'[2]прил 1'!I98)</f>
        <v>Бондарев С.П.</v>
      </c>
      <c r="L80" s="441"/>
      <c r="M80" s="441"/>
      <c r="N80" s="441"/>
      <c r="O80" s="441"/>
      <c r="P80" s="441"/>
      <c r="Q80" s="358"/>
      <c r="R80" s="358"/>
      <c r="S80" s="358"/>
      <c r="T80" s="358"/>
      <c r="U80" s="358"/>
      <c r="W80" s="434" t="str">
        <f>IF(M78=AD80," ",IF(M78&lt;AD80,CONCATENATE("Данные стр.140-190 гр.7 превышают на ",AC80," данные в стр.200 гр.7. Необходимо проверить заполнение строк стр.140-190."),CONCATENATE("Данные стр.140-190 гр.7 меньше на ",AC80," данных в стр.140 гр.7. Необходимо проверить заполнение строк стр.140-190.")))</f>
        <v xml:space="preserve"> </v>
      </c>
      <c r="X80" s="434"/>
      <c r="Y80" s="434"/>
      <c r="Z80" s="434"/>
      <c r="AA80" s="434"/>
      <c r="AB80" s="434"/>
      <c r="AC80" s="432">
        <f>ABS(M78-AD80)</f>
        <v>0</v>
      </c>
      <c r="AD80" s="432">
        <f>M51+M53-M64+M75+M76+M77</f>
        <v>1</v>
      </c>
      <c r="AE80" s="357">
        <v>7</v>
      </c>
    </row>
    <row r="81" spans="2:31" s="446" customFormat="1" ht="12" customHeight="1" x14ac:dyDescent="0.2">
      <c r="B81" s="442"/>
      <c r="C81" s="443" t="s">
        <v>331</v>
      </c>
      <c r="D81" s="443"/>
      <c r="E81" s="443"/>
      <c r="F81" s="444" t="s">
        <v>73</v>
      </c>
      <c r="G81" s="444"/>
      <c r="H81" s="444"/>
      <c r="I81" s="444"/>
      <c r="J81" s="442"/>
      <c r="K81" s="445" t="s">
        <v>332</v>
      </c>
      <c r="L81" s="445"/>
      <c r="M81" s="445"/>
      <c r="N81" s="445"/>
      <c r="O81" s="445"/>
      <c r="P81" s="445"/>
      <c r="Q81" s="442"/>
      <c r="R81" s="442"/>
      <c r="S81" s="442"/>
      <c r="T81" s="442"/>
      <c r="U81" s="442"/>
      <c r="W81" s="434"/>
      <c r="X81" s="434"/>
      <c r="Y81" s="434"/>
      <c r="Z81" s="434"/>
      <c r="AA81" s="434"/>
      <c r="AB81" s="434"/>
      <c r="AC81" s="447"/>
    </row>
    <row r="82" spans="2:31" ht="13.5" customHeight="1" x14ac:dyDescent="0.2">
      <c r="B82" s="358"/>
      <c r="C82" s="440" t="s">
        <v>333</v>
      </c>
      <c r="D82" s="440"/>
      <c r="E82" s="359"/>
      <c r="F82" s="441"/>
      <c r="G82" s="441"/>
      <c r="H82" s="441"/>
      <c r="I82" s="441"/>
      <c r="J82" s="358"/>
      <c r="K82" s="441" t="str">
        <f>IF('[2]прил 1'!I100=0," ",'[2]прил 1'!I100)</f>
        <v>Афанасьева Т.Я.</v>
      </c>
      <c r="L82" s="441"/>
      <c r="M82" s="441"/>
      <c r="N82" s="441"/>
      <c r="O82" s="441"/>
      <c r="P82" s="441"/>
      <c r="Q82" s="358"/>
      <c r="R82" s="358"/>
      <c r="S82" s="358"/>
      <c r="T82" s="358"/>
      <c r="U82" s="358"/>
      <c r="W82" s="434" t="str">
        <f>IF(O78=AD82," ",IF(O78&lt;AD82,CONCATENATE("Данные стр.140-190 гр.8 превышают на ",AC82," данные в стр.200 гр.8. Необходимо проверить заполнение строк стр.140-190."),CONCATENATE("Данные стр.140-190 гр.8 меньше на ",AC82," данных в стр.140 гр.8. Необходимо проверить заполнение строк стр.140-190.")))</f>
        <v xml:space="preserve"> </v>
      </c>
      <c r="X82" s="434"/>
      <c r="Y82" s="434"/>
      <c r="Z82" s="434"/>
      <c r="AA82" s="434"/>
      <c r="AB82" s="434"/>
      <c r="AC82" s="432">
        <f>ABS(O78-AD82)</f>
        <v>0</v>
      </c>
      <c r="AD82" s="432">
        <f>O51+O53-O64+O75+O76+O77</f>
        <v>754</v>
      </c>
      <c r="AE82" s="357">
        <v>8</v>
      </c>
    </row>
    <row r="83" spans="2:31" s="450" customFormat="1" ht="12" customHeight="1" x14ac:dyDescent="0.2">
      <c r="B83" s="448"/>
      <c r="C83" s="449"/>
      <c r="D83" s="449"/>
      <c r="E83" s="449"/>
      <c r="F83" s="444" t="s">
        <v>73</v>
      </c>
      <c r="G83" s="444"/>
      <c r="H83" s="444"/>
      <c r="I83" s="444"/>
      <c r="J83" s="448"/>
      <c r="K83" s="445" t="s">
        <v>332</v>
      </c>
      <c r="L83" s="445"/>
      <c r="M83" s="445"/>
      <c r="N83" s="445"/>
      <c r="O83" s="445"/>
      <c r="P83" s="445"/>
      <c r="Q83" s="448"/>
      <c r="R83" s="448"/>
      <c r="S83" s="448"/>
      <c r="T83" s="448"/>
      <c r="U83" s="448"/>
      <c r="W83" s="434"/>
      <c r="X83" s="434"/>
      <c r="Y83" s="434"/>
      <c r="Z83" s="434"/>
      <c r="AA83" s="434"/>
      <c r="AB83" s="434"/>
      <c r="AC83" s="451"/>
    </row>
    <row r="84" spans="2:31" ht="13.5" customHeight="1" x14ac:dyDescent="0.2">
      <c r="B84" s="358"/>
      <c r="C84" s="452">
        <f ca="1">TODAY()</f>
        <v>43945</v>
      </c>
      <c r="D84" s="453"/>
      <c r="E84" s="358"/>
      <c r="F84" s="358"/>
      <c r="G84" s="358"/>
      <c r="H84" s="358"/>
      <c r="I84" s="358"/>
      <c r="J84" s="358"/>
      <c r="K84" s="358"/>
      <c r="L84" s="358"/>
      <c r="M84" s="358"/>
      <c r="N84" s="358"/>
      <c r="O84" s="358"/>
      <c r="P84" s="358"/>
      <c r="Q84" s="358"/>
      <c r="R84" s="358"/>
      <c r="S84" s="358"/>
      <c r="T84" s="358"/>
      <c r="U84" s="358"/>
      <c r="W84" s="434" t="str">
        <f>IF(Q78=AD84," ",IF(Q78&lt;AD84,CONCATENATE("Данные стр.140-190 гр.9 превышают на ",AC84," данные в стр.200 гр.9. Необходимо проверить заполнение строк стр.140-190."),CONCATENATE("Данные стр.140-190 гр.9 меньше на ",AC84," данных в стр.140 гр.9. Необходимо проверить заполнение строк стр.140-190.")))</f>
        <v xml:space="preserve"> </v>
      </c>
      <c r="X84" s="434"/>
      <c r="Y84" s="434"/>
      <c r="Z84" s="434"/>
      <c r="AA84" s="434"/>
      <c r="AB84" s="434"/>
      <c r="AC84" s="432">
        <f>ABS(Q78-AD84)</f>
        <v>0</v>
      </c>
      <c r="AD84" s="432">
        <f>Q51+Q53-Q64+Q75+Q76+Q77</f>
        <v>0</v>
      </c>
      <c r="AE84" s="357">
        <v>9</v>
      </c>
    </row>
    <row r="85" spans="2:31" x14ac:dyDescent="0.2">
      <c r="B85" s="358"/>
      <c r="C85" s="358"/>
      <c r="D85" s="358"/>
      <c r="E85" s="358"/>
      <c r="F85" s="358"/>
      <c r="G85" s="358"/>
      <c r="H85" s="358"/>
      <c r="I85" s="358"/>
      <c r="J85" s="358"/>
      <c r="K85" s="358"/>
      <c r="L85" s="358"/>
      <c r="M85" s="358"/>
      <c r="N85" s="358"/>
      <c r="O85" s="358"/>
      <c r="P85" s="358"/>
      <c r="Q85" s="358"/>
      <c r="R85" s="358"/>
      <c r="S85" s="358"/>
      <c r="T85" s="358"/>
      <c r="U85" s="358"/>
      <c r="W85" s="434"/>
      <c r="X85" s="434"/>
      <c r="Y85" s="434"/>
      <c r="Z85" s="434"/>
      <c r="AA85" s="434"/>
      <c r="AB85" s="434"/>
      <c r="AC85" s="419"/>
    </row>
    <row r="86" spans="2:31" ht="6" customHeight="1" x14ac:dyDescent="0.2">
      <c r="B86" s="358"/>
      <c r="C86" s="358"/>
      <c r="D86" s="358"/>
      <c r="E86" s="358"/>
      <c r="F86" s="358"/>
      <c r="G86" s="358"/>
      <c r="H86" s="358"/>
      <c r="I86" s="358"/>
      <c r="J86" s="358"/>
      <c r="K86" s="358"/>
      <c r="L86" s="358"/>
      <c r="M86" s="358"/>
      <c r="N86" s="358"/>
      <c r="O86" s="358"/>
      <c r="P86" s="358"/>
      <c r="Q86" s="358"/>
      <c r="R86" s="358"/>
      <c r="S86" s="358"/>
      <c r="T86" s="358"/>
      <c r="U86" s="358"/>
      <c r="W86" s="419"/>
      <c r="X86" s="419"/>
      <c r="Y86" s="419"/>
      <c r="Z86" s="419"/>
      <c r="AA86" s="419"/>
      <c r="AB86" s="419"/>
      <c r="AC86" s="419"/>
    </row>
    <row r="87" spans="2:31" x14ac:dyDescent="0.2">
      <c r="W87" s="419"/>
      <c r="X87" s="419"/>
      <c r="Y87" s="419"/>
      <c r="Z87" s="419"/>
      <c r="AA87" s="419"/>
      <c r="AB87" s="419"/>
      <c r="AC87" s="419"/>
    </row>
    <row r="88" spans="2:31" x14ac:dyDescent="0.2">
      <c r="W88" s="419"/>
      <c r="X88" s="419"/>
      <c r="Y88" s="419"/>
      <c r="Z88" s="419"/>
      <c r="AA88" s="419"/>
      <c r="AB88" s="419"/>
      <c r="AC88" s="419"/>
    </row>
    <row r="89" spans="2:31" x14ac:dyDescent="0.2">
      <c r="W89" s="419"/>
      <c r="X89" s="419"/>
      <c r="Y89" s="419"/>
      <c r="Z89" s="419"/>
      <c r="AA89" s="419"/>
      <c r="AB89" s="419"/>
      <c r="AC89" s="419"/>
    </row>
    <row r="90" spans="2:31" x14ac:dyDescent="0.2">
      <c r="W90" s="419"/>
      <c r="X90" s="419"/>
      <c r="Y90" s="419"/>
      <c r="Z90" s="419"/>
      <c r="AA90" s="419"/>
      <c r="AB90" s="419"/>
      <c r="AC90" s="419"/>
    </row>
    <row r="91" spans="2:31" x14ac:dyDescent="0.2">
      <c r="W91" s="419"/>
      <c r="X91" s="419"/>
      <c r="Y91" s="419"/>
      <c r="Z91" s="419"/>
      <c r="AA91" s="419"/>
      <c r="AB91" s="419"/>
      <c r="AC91" s="419"/>
    </row>
    <row r="92" spans="2:31" x14ac:dyDescent="0.2">
      <c r="W92" s="419"/>
      <c r="X92" s="419"/>
      <c r="Y92" s="419"/>
      <c r="Z92" s="419"/>
      <c r="AA92" s="419"/>
      <c r="AB92" s="419"/>
      <c r="AC92" s="419"/>
    </row>
    <row r="93" spans="2:31" x14ac:dyDescent="0.2">
      <c r="W93" s="419"/>
      <c r="X93" s="419"/>
      <c r="Y93" s="419"/>
      <c r="Z93" s="419"/>
      <c r="AA93" s="419"/>
      <c r="AB93" s="419"/>
      <c r="AC93" s="419"/>
    </row>
    <row r="94" spans="2:31" x14ac:dyDescent="0.2">
      <c r="W94" s="419"/>
      <c r="X94" s="419"/>
      <c r="Y94" s="419"/>
      <c r="Z94" s="419"/>
      <c r="AA94" s="419"/>
      <c r="AB94" s="419"/>
      <c r="AC94" s="419"/>
    </row>
    <row r="95" spans="2:31" x14ac:dyDescent="0.2">
      <c r="W95" s="419"/>
      <c r="X95" s="419"/>
      <c r="Y95" s="419"/>
      <c r="Z95" s="419"/>
      <c r="AA95" s="419"/>
      <c r="AB95" s="419"/>
      <c r="AC95" s="419"/>
    </row>
    <row r="96" spans="2:31" x14ac:dyDescent="0.2">
      <c r="W96" s="419"/>
      <c r="X96" s="419"/>
      <c r="Y96" s="419"/>
      <c r="Z96" s="419"/>
      <c r="AA96" s="419"/>
      <c r="AB96" s="419"/>
      <c r="AC96" s="419"/>
    </row>
    <row r="97" spans="23:29" x14ac:dyDescent="0.2">
      <c r="W97" s="419"/>
      <c r="X97" s="419"/>
      <c r="Y97" s="419"/>
      <c r="Z97" s="419"/>
      <c r="AA97" s="419"/>
      <c r="AB97" s="419"/>
      <c r="AC97" s="419"/>
    </row>
    <row r="98" spans="23:29" x14ac:dyDescent="0.2">
      <c r="W98" s="419"/>
      <c r="X98" s="419"/>
      <c r="Y98" s="419"/>
      <c r="Z98" s="419"/>
      <c r="AA98" s="419"/>
      <c r="AB98" s="419"/>
      <c r="AC98" s="419"/>
    </row>
    <row r="99" spans="23:29" x14ac:dyDescent="0.2">
      <c r="W99" s="419"/>
      <c r="X99" s="419"/>
      <c r="Y99" s="419"/>
      <c r="Z99" s="419"/>
      <c r="AA99" s="419"/>
      <c r="AB99" s="419"/>
      <c r="AC99" s="419"/>
    </row>
    <row r="100" spans="23:29" x14ac:dyDescent="0.2">
      <c r="W100" s="419"/>
      <c r="X100" s="419"/>
      <c r="Y100" s="419"/>
      <c r="Z100" s="419"/>
      <c r="AA100" s="419"/>
      <c r="AB100" s="419"/>
      <c r="AC100" s="419"/>
    </row>
    <row r="101" spans="23:29" x14ac:dyDescent="0.2">
      <c r="W101" s="419"/>
      <c r="X101" s="419"/>
      <c r="Y101" s="419"/>
      <c r="Z101" s="419"/>
      <c r="AA101" s="419"/>
      <c r="AB101" s="419"/>
      <c r="AC101" s="419"/>
    </row>
    <row r="102" spans="23:29" x14ac:dyDescent="0.2">
      <c r="W102" s="419"/>
      <c r="X102" s="419"/>
      <c r="Y102" s="419"/>
      <c r="Z102" s="419"/>
      <c r="AA102" s="419"/>
      <c r="AB102" s="419"/>
      <c r="AC102" s="419"/>
    </row>
    <row r="103" spans="23:29" x14ac:dyDescent="0.2">
      <c r="W103" s="419"/>
      <c r="X103" s="419"/>
      <c r="Y103" s="419"/>
      <c r="Z103" s="419"/>
      <c r="AA103" s="419"/>
      <c r="AB103" s="419"/>
      <c r="AC103" s="419"/>
    </row>
    <row r="104" spans="23:29" x14ac:dyDescent="0.2">
      <c r="W104" s="419"/>
      <c r="X104" s="419"/>
      <c r="Y104" s="419"/>
      <c r="Z104" s="419"/>
      <c r="AA104" s="419"/>
      <c r="AB104" s="419"/>
      <c r="AC104" s="419"/>
    </row>
    <row r="105" spans="23:29" x14ac:dyDescent="0.2">
      <c r="W105" s="419"/>
      <c r="X105" s="419"/>
      <c r="Y105" s="419"/>
      <c r="Z105" s="419"/>
      <c r="AA105" s="419"/>
      <c r="AB105" s="419"/>
      <c r="AC105" s="419"/>
    </row>
    <row r="106" spans="23:29" x14ac:dyDescent="0.2">
      <c r="W106" s="419"/>
      <c r="X106" s="419"/>
      <c r="Y106" s="419"/>
      <c r="Z106" s="419"/>
      <c r="AA106" s="419"/>
      <c r="AB106" s="419"/>
      <c r="AC106" s="419"/>
    </row>
    <row r="107" spans="23:29" x14ac:dyDescent="0.2">
      <c r="W107" s="419"/>
      <c r="X107" s="419"/>
      <c r="Y107" s="419"/>
      <c r="Z107" s="419"/>
      <c r="AA107" s="419"/>
      <c r="AB107" s="419"/>
      <c r="AC107" s="419"/>
    </row>
    <row r="108" spans="23:29" x14ac:dyDescent="0.2">
      <c r="W108" s="419"/>
      <c r="X108" s="419"/>
      <c r="Y108" s="419"/>
      <c r="Z108" s="419"/>
      <c r="AA108" s="419"/>
      <c r="AB108" s="419"/>
      <c r="AC108" s="419"/>
    </row>
    <row r="109" spans="23:29" x14ac:dyDescent="0.2">
      <c r="W109" s="419"/>
      <c r="X109" s="419"/>
      <c r="Y109" s="419"/>
      <c r="Z109" s="419"/>
      <c r="AA109" s="419"/>
      <c r="AB109" s="419"/>
      <c r="AC109" s="419"/>
    </row>
    <row r="110" spans="23:29" x14ac:dyDescent="0.2">
      <c r="W110" s="419"/>
      <c r="X110" s="419"/>
      <c r="Y110" s="419"/>
      <c r="Z110" s="419"/>
      <c r="AA110" s="419"/>
      <c r="AB110" s="419"/>
      <c r="AC110" s="419"/>
    </row>
    <row r="111" spans="23:29" x14ac:dyDescent="0.2">
      <c r="W111" s="419"/>
      <c r="X111" s="419"/>
      <c r="Y111" s="419"/>
      <c r="Z111" s="419"/>
      <c r="AA111" s="419"/>
      <c r="AB111" s="419"/>
      <c r="AC111" s="419"/>
    </row>
    <row r="112" spans="23:29" x14ac:dyDescent="0.2">
      <c r="W112" s="419"/>
      <c r="X112" s="419"/>
      <c r="Y112" s="419"/>
      <c r="Z112" s="419"/>
      <c r="AA112" s="419"/>
      <c r="AB112" s="419"/>
      <c r="AC112" s="419"/>
    </row>
  </sheetData>
  <mergeCells count="573">
    <mergeCell ref="W84:AB85"/>
    <mergeCell ref="C82:D82"/>
    <mergeCell ref="F82:I82"/>
    <mergeCell ref="K82:P82"/>
    <mergeCell ref="W82:AB83"/>
    <mergeCell ref="F83:I83"/>
    <mergeCell ref="K83:P83"/>
    <mergeCell ref="S79:T79"/>
    <mergeCell ref="C80:D80"/>
    <mergeCell ref="F80:I80"/>
    <mergeCell ref="K80:P80"/>
    <mergeCell ref="W80:AB81"/>
    <mergeCell ref="F81:I81"/>
    <mergeCell ref="K81:P81"/>
    <mergeCell ref="Q78:R78"/>
    <mergeCell ref="S78:T78"/>
    <mergeCell ref="W78:AB79"/>
    <mergeCell ref="E79:F79"/>
    <mergeCell ref="G79:H79"/>
    <mergeCell ref="I79:J79"/>
    <mergeCell ref="K79:L79"/>
    <mergeCell ref="M79:N79"/>
    <mergeCell ref="O79:P79"/>
    <mergeCell ref="Q79:R79"/>
    <mergeCell ref="E78:F78"/>
    <mergeCell ref="G78:H78"/>
    <mergeCell ref="I78:J78"/>
    <mergeCell ref="K78:L78"/>
    <mergeCell ref="M78:N78"/>
    <mergeCell ref="O78:P78"/>
    <mergeCell ref="W76:AB77"/>
    <mergeCell ref="E77:F77"/>
    <mergeCell ref="G77:H77"/>
    <mergeCell ref="I77:J77"/>
    <mergeCell ref="K77:L77"/>
    <mergeCell ref="M77:N77"/>
    <mergeCell ref="O77:P77"/>
    <mergeCell ref="Q77:R77"/>
    <mergeCell ref="S77:T77"/>
    <mergeCell ref="S75:T75"/>
    <mergeCell ref="E76:F76"/>
    <mergeCell ref="G76:H76"/>
    <mergeCell ref="I76:J76"/>
    <mergeCell ref="K76:L76"/>
    <mergeCell ref="M76:N76"/>
    <mergeCell ref="O76:P76"/>
    <mergeCell ref="Q76:R76"/>
    <mergeCell ref="S76:T76"/>
    <mergeCell ref="Q74:R74"/>
    <mergeCell ref="S74:T74"/>
    <mergeCell ref="W74:AB75"/>
    <mergeCell ref="E75:F75"/>
    <mergeCell ref="G75:H75"/>
    <mergeCell ref="I75:J75"/>
    <mergeCell ref="K75:L75"/>
    <mergeCell ref="M75:N75"/>
    <mergeCell ref="O75:P75"/>
    <mergeCell ref="Q75:R75"/>
    <mergeCell ref="E74:F74"/>
    <mergeCell ref="G74:H74"/>
    <mergeCell ref="I74:J74"/>
    <mergeCell ref="K74:L74"/>
    <mergeCell ref="M74:N74"/>
    <mergeCell ref="O74:P74"/>
    <mergeCell ref="W72:AB73"/>
    <mergeCell ref="E73:F73"/>
    <mergeCell ref="G73:H73"/>
    <mergeCell ref="I73:J73"/>
    <mergeCell ref="K73:L73"/>
    <mergeCell ref="M73:N73"/>
    <mergeCell ref="O73:P73"/>
    <mergeCell ref="Q73:R73"/>
    <mergeCell ref="S73:T73"/>
    <mergeCell ref="S71:T71"/>
    <mergeCell ref="W71:AB71"/>
    <mergeCell ref="E72:F72"/>
    <mergeCell ref="G72:H72"/>
    <mergeCell ref="I72:J72"/>
    <mergeCell ref="K72:L72"/>
    <mergeCell ref="M72:N72"/>
    <mergeCell ref="O72:P72"/>
    <mergeCell ref="Q72:R72"/>
    <mergeCell ref="S72:T72"/>
    <mergeCell ref="Q70:R70"/>
    <mergeCell ref="S70:T70"/>
    <mergeCell ref="W70:AB70"/>
    <mergeCell ref="E71:F71"/>
    <mergeCell ref="G71:H71"/>
    <mergeCell ref="I71:J71"/>
    <mergeCell ref="K71:L71"/>
    <mergeCell ref="M71:N71"/>
    <mergeCell ref="O71:P71"/>
    <mergeCell ref="Q71:R71"/>
    <mergeCell ref="E70:F70"/>
    <mergeCell ref="G70:H70"/>
    <mergeCell ref="I70:J70"/>
    <mergeCell ref="K70:L70"/>
    <mergeCell ref="M70:N70"/>
    <mergeCell ref="O70:P70"/>
    <mergeCell ref="Q68:R68"/>
    <mergeCell ref="S68:T68"/>
    <mergeCell ref="E69:F69"/>
    <mergeCell ref="G69:H69"/>
    <mergeCell ref="I69:J69"/>
    <mergeCell ref="K69:L69"/>
    <mergeCell ref="M69:N69"/>
    <mergeCell ref="O69:P69"/>
    <mergeCell ref="Q69:R69"/>
    <mergeCell ref="S69:T69"/>
    <mergeCell ref="E68:F68"/>
    <mergeCell ref="G68:H68"/>
    <mergeCell ref="I68:J68"/>
    <mergeCell ref="K68:L68"/>
    <mergeCell ref="M68:N68"/>
    <mergeCell ref="O68:P68"/>
    <mergeCell ref="S66:T66"/>
    <mergeCell ref="E67:F67"/>
    <mergeCell ref="G67:H67"/>
    <mergeCell ref="I67:J67"/>
    <mergeCell ref="K67:L67"/>
    <mergeCell ref="M67:N67"/>
    <mergeCell ref="O67:P67"/>
    <mergeCell ref="Q67:R67"/>
    <mergeCell ref="S67:T67"/>
    <mergeCell ref="G66:H66"/>
    <mergeCell ref="I66:J66"/>
    <mergeCell ref="K66:L66"/>
    <mergeCell ref="M66:N66"/>
    <mergeCell ref="O66:P66"/>
    <mergeCell ref="Q66:R66"/>
    <mergeCell ref="W64:AC66"/>
    <mergeCell ref="E65:F65"/>
    <mergeCell ref="G65:H65"/>
    <mergeCell ref="I65:J65"/>
    <mergeCell ref="K65:L65"/>
    <mergeCell ref="M65:N65"/>
    <mergeCell ref="O65:P65"/>
    <mergeCell ref="Q65:R65"/>
    <mergeCell ref="S65:T65"/>
    <mergeCell ref="E66:F66"/>
    <mergeCell ref="S63:T63"/>
    <mergeCell ref="E64:F64"/>
    <mergeCell ref="G64:H64"/>
    <mergeCell ref="I64:J64"/>
    <mergeCell ref="K64:L64"/>
    <mergeCell ref="M64:N64"/>
    <mergeCell ref="O64:P64"/>
    <mergeCell ref="Q64:R64"/>
    <mergeCell ref="S64:T64"/>
    <mergeCell ref="Q62:R62"/>
    <mergeCell ref="S62:T62"/>
    <mergeCell ref="W62:AC63"/>
    <mergeCell ref="E63:F63"/>
    <mergeCell ref="G63:H63"/>
    <mergeCell ref="I63:J63"/>
    <mergeCell ref="K63:L63"/>
    <mergeCell ref="M63:N63"/>
    <mergeCell ref="O63:P63"/>
    <mergeCell ref="Q63:R63"/>
    <mergeCell ref="E62:F62"/>
    <mergeCell ref="G62:H62"/>
    <mergeCell ref="I62:J62"/>
    <mergeCell ref="K62:L62"/>
    <mergeCell ref="M62:N62"/>
    <mergeCell ref="O62:P62"/>
    <mergeCell ref="Q60:R60"/>
    <mergeCell ref="S60:T60"/>
    <mergeCell ref="E61:F61"/>
    <mergeCell ref="G61:H61"/>
    <mergeCell ref="I61:J61"/>
    <mergeCell ref="K61:L61"/>
    <mergeCell ref="M61:N61"/>
    <mergeCell ref="O61:P61"/>
    <mergeCell ref="Q61:R61"/>
    <mergeCell ref="S61:T61"/>
    <mergeCell ref="E60:F60"/>
    <mergeCell ref="G60:H60"/>
    <mergeCell ref="I60:J60"/>
    <mergeCell ref="K60:L60"/>
    <mergeCell ref="M60:N60"/>
    <mergeCell ref="O60:P60"/>
    <mergeCell ref="Q58:R58"/>
    <mergeCell ref="S58:T58"/>
    <mergeCell ref="E59:F59"/>
    <mergeCell ref="G59:H59"/>
    <mergeCell ref="I59:J59"/>
    <mergeCell ref="K59:L59"/>
    <mergeCell ref="M59:N59"/>
    <mergeCell ref="O59:P59"/>
    <mergeCell ref="Q59:R59"/>
    <mergeCell ref="S59:T59"/>
    <mergeCell ref="E58:F58"/>
    <mergeCell ref="G58:H58"/>
    <mergeCell ref="I58:J58"/>
    <mergeCell ref="K58:L58"/>
    <mergeCell ref="M58:N58"/>
    <mergeCell ref="O58:P58"/>
    <mergeCell ref="Q56:R56"/>
    <mergeCell ref="S56:T56"/>
    <mergeCell ref="E57:F57"/>
    <mergeCell ref="G57:H57"/>
    <mergeCell ref="I57:J57"/>
    <mergeCell ref="K57:L57"/>
    <mergeCell ref="M57:N57"/>
    <mergeCell ref="O57:P57"/>
    <mergeCell ref="Q57:R57"/>
    <mergeCell ref="S57:T57"/>
    <mergeCell ref="E56:F56"/>
    <mergeCell ref="G56:H56"/>
    <mergeCell ref="I56:J56"/>
    <mergeCell ref="K56:L56"/>
    <mergeCell ref="M56:N56"/>
    <mergeCell ref="O56:P56"/>
    <mergeCell ref="W54:AB55"/>
    <mergeCell ref="E55:F55"/>
    <mergeCell ref="G55:H55"/>
    <mergeCell ref="I55:J55"/>
    <mergeCell ref="K55:L55"/>
    <mergeCell ref="M55:N55"/>
    <mergeCell ref="O55:P55"/>
    <mergeCell ref="Q55:R55"/>
    <mergeCell ref="S55:T55"/>
    <mergeCell ref="Q53:R53"/>
    <mergeCell ref="S53:T53"/>
    <mergeCell ref="E54:F54"/>
    <mergeCell ref="G54:H54"/>
    <mergeCell ref="I54:J54"/>
    <mergeCell ref="K54:L54"/>
    <mergeCell ref="M54:N54"/>
    <mergeCell ref="O54:P54"/>
    <mergeCell ref="Q54:R54"/>
    <mergeCell ref="S54:T54"/>
    <mergeCell ref="E53:F53"/>
    <mergeCell ref="G53:H53"/>
    <mergeCell ref="I53:J53"/>
    <mergeCell ref="K53:L53"/>
    <mergeCell ref="M53:N53"/>
    <mergeCell ref="O53:P53"/>
    <mergeCell ref="W51:AB51"/>
    <mergeCell ref="E52:F52"/>
    <mergeCell ref="G52:H52"/>
    <mergeCell ref="I52:J52"/>
    <mergeCell ref="K52:L52"/>
    <mergeCell ref="M52:N52"/>
    <mergeCell ref="O52:P52"/>
    <mergeCell ref="Q52:R52"/>
    <mergeCell ref="S52:T52"/>
    <mergeCell ref="W52:AB53"/>
    <mergeCell ref="S50:T50"/>
    <mergeCell ref="W50:AB50"/>
    <mergeCell ref="E51:F51"/>
    <mergeCell ref="G51:H51"/>
    <mergeCell ref="I51:J51"/>
    <mergeCell ref="K51:L51"/>
    <mergeCell ref="M51:N51"/>
    <mergeCell ref="O51:P51"/>
    <mergeCell ref="Q51:R51"/>
    <mergeCell ref="S51:T51"/>
    <mergeCell ref="Q49:R49"/>
    <mergeCell ref="S49:T49"/>
    <mergeCell ref="W49:AB49"/>
    <mergeCell ref="E50:F50"/>
    <mergeCell ref="G50:H50"/>
    <mergeCell ref="I50:J50"/>
    <mergeCell ref="K50:L50"/>
    <mergeCell ref="M50:N50"/>
    <mergeCell ref="O50:P50"/>
    <mergeCell ref="Q50:R50"/>
    <mergeCell ref="E49:F49"/>
    <mergeCell ref="G49:H49"/>
    <mergeCell ref="I49:J49"/>
    <mergeCell ref="K49:L49"/>
    <mergeCell ref="M49:N49"/>
    <mergeCell ref="O49:P49"/>
    <mergeCell ref="W47:AB48"/>
    <mergeCell ref="E48:F48"/>
    <mergeCell ref="G48:H48"/>
    <mergeCell ref="I48:J48"/>
    <mergeCell ref="K48:L48"/>
    <mergeCell ref="M48:N48"/>
    <mergeCell ref="O48:P48"/>
    <mergeCell ref="Q48:R48"/>
    <mergeCell ref="S48:T48"/>
    <mergeCell ref="S46:T46"/>
    <mergeCell ref="E47:F47"/>
    <mergeCell ref="G47:H47"/>
    <mergeCell ref="I47:J47"/>
    <mergeCell ref="K47:L47"/>
    <mergeCell ref="M47:N47"/>
    <mergeCell ref="O47:P47"/>
    <mergeCell ref="Q47:R47"/>
    <mergeCell ref="S47:T47"/>
    <mergeCell ref="G46:H46"/>
    <mergeCell ref="I46:J46"/>
    <mergeCell ref="K46:L46"/>
    <mergeCell ref="M46:N46"/>
    <mergeCell ref="O46:P46"/>
    <mergeCell ref="Q46:R46"/>
    <mergeCell ref="W44:AB46"/>
    <mergeCell ref="E45:F45"/>
    <mergeCell ref="G45:H45"/>
    <mergeCell ref="I45:J45"/>
    <mergeCell ref="K45:L45"/>
    <mergeCell ref="M45:N45"/>
    <mergeCell ref="O45:P45"/>
    <mergeCell ref="Q45:R45"/>
    <mergeCell ref="S45:T45"/>
    <mergeCell ref="E46:F46"/>
    <mergeCell ref="S43:T43"/>
    <mergeCell ref="E44:F44"/>
    <mergeCell ref="G44:H44"/>
    <mergeCell ref="I44:J44"/>
    <mergeCell ref="K44:L44"/>
    <mergeCell ref="M44:N44"/>
    <mergeCell ref="O44:P44"/>
    <mergeCell ref="Q44:R44"/>
    <mergeCell ref="S44:T44"/>
    <mergeCell ref="Q42:R42"/>
    <mergeCell ref="S42:T42"/>
    <mergeCell ref="W42:AB43"/>
    <mergeCell ref="E43:F43"/>
    <mergeCell ref="G43:H43"/>
    <mergeCell ref="I43:J43"/>
    <mergeCell ref="K43:L43"/>
    <mergeCell ref="M43:N43"/>
    <mergeCell ref="O43:P43"/>
    <mergeCell ref="Q43:R43"/>
    <mergeCell ref="E42:F42"/>
    <mergeCell ref="G42:H42"/>
    <mergeCell ref="I42:J42"/>
    <mergeCell ref="K42:L42"/>
    <mergeCell ref="M42:N42"/>
    <mergeCell ref="O42:P42"/>
    <mergeCell ref="Q40:R40"/>
    <mergeCell ref="S40:T40"/>
    <mergeCell ref="E41:F41"/>
    <mergeCell ref="G41:H41"/>
    <mergeCell ref="I41:J41"/>
    <mergeCell ref="K41:L41"/>
    <mergeCell ref="M41:N41"/>
    <mergeCell ref="O41:P41"/>
    <mergeCell ref="Q41:R41"/>
    <mergeCell ref="S41:T41"/>
    <mergeCell ref="E40:F40"/>
    <mergeCell ref="G40:H40"/>
    <mergeCell ref="I40:J40"/>
    <mergeCell ref="K40:L40"/>
    <mergeCell ref="M40:N40"/>
    <mergeCell ref="O40:P40"/>
    <mergeCell ref="Q38:R38"/>
    <mergeCell ref="S38:T38"/>
    <mergeCell ref="E39:F39"/>
    <mergeCell ref="G39:H39"/>
    <mergeCell ref="I39:J39"/>
    <mergeCell ref="K39:L39"/>
    <mergeCell ref="M39:N39"/>
    <mergeCell ref="O39:P39"/>
    <mergeCell ref="Q39:R39"/>
    <mergeCell ref="S39:T39"/>
    <mergeCell ref="E38:F38"/>
    <mergeCell ref="G38:H38"/>
    <mergeCell ref="I38:J38"/>
    <mergeCell ref="K38:L38"/>
    <mergeCell ref="M38:N38"/>
    <mergeCell ref="O38:P38"/>
    <mergeCell ref="Q36:R36"/>
    <mergeCell ref="S36:T36"/>
    <mergeCell ref="E37:F37"/>
    <mergeCell ref="G37:H37"/>
    <mergeCell ref="I37:J37"/>
    <mergeCell ref="K37:L37"/>
    <mergeCell ref="M37:N37"/>
    <mergeCell ref="O37:P37"/>
    <mergeCell ref="Q37:R37"/>
    <mergeCell ref="S37:T37"/>
    <mergeCell ref="E36:F36"/>
    <mergeCell ref="G36:H36"/>
    <mergeCell ref="I36:J36"/>
    <mergeCell ref="K36:L36"/>
    <mergeCell ref="M36:N36"/>
    <mergeCell ref="O36:P36"/>
    <mergeCell ref="S34:T34"/>
    <mergeCell ref="E35:F35"/>
    <mergeCell ref="G35:H35"/>
    <mergeCell ref="I35:J35"/>
    <mergeCell ref="K35:L35"/>
    <mergeCell ref="M35:N35"/>
    <mergeCell ref="O35:P35"/>
    <mergeCell ref="Q35:R35"/>
    <mergeCell ref="S35:T35"/>
    <mergeCell ref="Q33:R33"/>
    <mergeCell ref="S33:T33"/>
    <mergeCell ref="W33:AC35"/>
    <mergeCell ref="E34:F34"/>
    <mergeCell ref="G34:H34"/>
    <mergeCell ref="I34:J34"/>
    <mergeCell ref="K34:L34"/>
    <mergeCell ref="M34:N34"/>
    <mergeCell ref="O34:P34"/>
    <mergeCell ref="Q34:R34"/>
    <mergeCell ref="E33:F33"/>
    <mergeCell ref="G33:H33"/>
    <mergeCell ref="I33:J33"/>
    <mergeCell ref="K33:L33"/>
    <mergeCell ref="M33:N33"/>
    <mergeCell ref="O33:P33"/>
    <mergeCell ref="W31:AC32"/>
    <mergeCell ref="E32:F32"/>
    <mergeCell ref="G32:H32"/>
    <mergeCell ref="I32:J32"/>
    <mergeCell ref="K32:L32"/>
    <mergeCell ref="M32:N32"/>
    <mergeCell ref="O32:P32"/>
    <mergeCell ref="Q32:R32"/>
    <mergeCell ref="S32:T32"/>
    <mergeCell ref="Q30:R30"/>
    <mergeCell ref="S30:T30"/>
    <mergeCell ref="E31:F31"/>
    <mergeCell ref="G31:H31"/>
    <mergeCell ref="I31:J31"/>
    <mergeCell ref="K31:L31"/>
    <mergeCell ref="M31:N31"/>
    <mergeCell ref="O31:P31"/>
    <mergeCell ref="Q31:R31"/>
    <mergeCell ref="S31:T31"/>
    <mergeCell ref="E30:F30"/>
    <mergeCell ref="G30:H30"/>
    <mergeCell ref="I30:J30"/>
    <mergeCell ref="K30:L30"/>
    <mergeCell ref="M30:N30"/>
    <mergeCell ref="O30:P30"/>
    <mergeCell ref="Q28:R28"/>
    <mergeCell ref="S28:T28"/>
    <mergeCell ref="E29:F29"/>
    <mergeCell ref="G29:H29"/>
    <mergeCell ref="I29:J29"/>
    <mergeCell ref="K29:L29"/>
    <mergeCell ref="M29:N29"/>
    <mergeCell ref="O29:P29"/>
    <mergeCell ref="Q29:R29"/>
    <mergeCell ref="S29:T29"/>
    <mergeCell ref="E28:F28"/>
    <mergeCell ref="G28:H28"/>
    <mergeCell ref="I28:J28"/>
    <mergeCell ref="K28:L28"/>
    <mergeCell ref="M28:N28"/>
    <mergeCell ref="O28:P28"/>
    <mergeCell ref="Q26:R26"/>
    <mergeCell ref="S26:T26"/>
    <mergeCell ref="E27:F27"/>
    <mergeCell ref="G27:H27"/>
    <mergeCell ref="I27:J27"/>
    <mergeCell ref="K27:L27"/>
    <mergeCell ref="M27:N27"/>
    <mergeCell ref="O27:P27"/>
    <mergeCell ref="Q27:R27"/>
    <mergeCell ref="S27:T27"/>
    <mergeCell ref="E26:F26"/>
    <mergeCell ref="G26:H26"/>
    <mergeCell ref="I26:J26"/>
    <mergeCell ref="K26:L26"/>
    <mergeCell ref="M26:N26"/>
    <mergeCell ref="O26:P26"/>
    <mergeCell ref="Q24:R24"/>
    <mergeCell ref="S24:T24"/>
    <mergeCell ref="E25:F25"/>
    <mergeCell ref="G25:H25"/>
    <mergeCell ref="I25:J25"/>
    <mergeCell ref="K25:L25"/>
    <mergeCell ref="M25:N25"/>
    <mergeCell ref="O25:P25"/>
    <mergeCell ref="Q25:R25"/>
    <mergeCell ref="S25:T25"/>
    <mergeCell ref="E24:F24"/>
    <mergeCell ref="G24:H24"/>
    <mergeCell ref="I24:J24"/>
    <mergeCell ref="K24:L24"/>
    <mergeCell ref="M24:N24"/>
    <mergeCell ref="O24:P24"/>
    <mergeCell ref="Q22:R22"/>
    <mergeCell ref="S22:T22"/>
    <mergeCell ref="E23:F23"/>
    <mergeCell ref="G23:H23"/>
    <mergeCell ref="I23:J23"/>
    <mergeCell ref="K23:L23"/>
    <mergeCell ref="M23:N23"/>
    <mergeCell ref="O23:P23"/>
    <mergeCell ref="Q23:R23"/>
    <mergeCell ref="S23:T23"/>
    <mergeCell ref="E22:F22"/>
    <mergeCell ref="G22:H22"/>
    <mergeCell ref="I22:J22"/>
    <mergeCell ref="K22:L22"/>
    <mergeCell ref="M22:N22"/>
    <mergeCell ref="O22:P22"/>
    <mergeCell ref="W20:Y20"/>
    <mergeCell ref="E21:F21"/>
    <mergeCell ref="G21:H21"/>
    <mergeCell ref="I21:J21"/>
    <mergeCell ref="K21:L21"/>
    <mergeCell ref="M21:N21"/>
    <mergeCell ref="O21:P21"/>
    <mergeCell ref="Q21:R21"/>
    <mergeCell ref="S21:T21"/>
    <mergeCell ref="Q19:R19"/>
    <mergeCell ref="S19:T19"/>
    <mergeCell ref="E20:F20"/>
    <mergeCell ref="G20:H20"/>
    <mergeCell ref="I20:J20"/>
    <mergeCell ref="K20:L20"/>
    <mergeCell ref="M20:N20"/>
    <mergeCell ref="O20:P20"/>
    <mergeCell ref="Q20:R20"/>
    <mergeCell ref="S20:T20"/>
    <mergeCell ref="E19:F19"/>
    <mergeCell ref="G19:H19"/>
    <mergeCell ref="I19:J19"/>
    <mergeCell ref="K19:L19"/>
    <mergeCell ref="M19:N19"/>
    <mergeCell ref="O19:P19"/>
    <mergeCell ref="W17:Y17"/>
    <mergeCell ref="E18:F18"/>
    <mergeCell ref="G18:H18"/>
    <mergeCell ref="I18:J18"/>
    <mergeCell ref="K18:L18"/>
    <mergeCell ref="M18:N18"/>
    <mergeCell ref="O18:P18"/>
    <mergeCell ref="Q18:R18"/>
    <mergeCell ref="S18:T18"/>
    <mergeCell ref="Q16:R16"/>
    <mergeCell ref="S16:T16"/>
    <mergeCell ref="E17:F17"/>
    <mergeCell ref="G17:H17"/>
    <mergeCell ref="I17:J17"/>
    <mergeCell ref="K17:L17"/>
    <mergeCell ref="M17:N17"/>
    <mergeCell ref="O17:P17"/>
    <mergeCell ref="Q17:R17"/>
    <mergeCell ref="S17:T17"/>
    <mergeCell ref="E16:F16"/>
    <mergeCell ref="G16:H16"/>
    <mergeCell ref="I16:J16"/>
    <mergeCell ref="K16:L16"/>
    <mergeCell ref="M16:N16"/>
    <mergeCell ref="O16:P16"/>
    <mergeCell ref="C13:E13"/>
    <mergeCell ref="F13:T13"/>
    <mergeCell ref="E15:F15"/>
    <mergeCell ref="G15:H15"/>
    <mergeCell ref="I15:J15"/>
    <mergeCell ref="K15:L15"/>
    <mergeCell ref="M15:N15"/>
    <mergeCell ref="O15:P15"/>
    <mergeCell ref="Q15:R15"/>
    <mergeCell ref="S15:T15"/>
    <mergeCell ref="C10:E10"/>
    <mergeCell ref="F10:T10"/>
    <mergeCell ref="C11:E11"/>
    <mergeCell ref="F11:T11"/>
    <mergeCell ref="C12:E12"/>
    <mergeCell ref="F12:T12"/>
    <mergeCell ref="C7:E7"/>
    <mergeCell ref="F7:T7"/>
    <mergeCell ref="C8:E8"/>
    <mergeCell ref="F8:T8"/>
    <mergeCell ref="C9:E9"/>
    <mergeCell ref="F9:T9"/>
    <mergeCell ref="K3:T3"/>
    <mergeCell ref="C4:T4"/>
    <mergeCell ref="E5:F5"/>
    <mergeCell ref="H5:I5"/>
    <mergeCell ref="J5:N5"/>
    <mergeCell ref="C6:I6"/>
  </mergeCells>
  <conditionalFormatting sqref="W72:AB85">
    <cfRule type="expression" dxfId="24" priority="1" stopIfTrue="1">
      <formula>$AC72&lt;&gt;0</formula>
    </cfRule>
  </conditionalFormatting>
  <conditionalFormatting sqref="V55 V97 V53">
    <cfRule type="expression" dxfId="23" priority="2" stopIfTrue="1">
      <formula>ABS($V$55)&gt;0.9</formula>
    </cfRule>
  </conditionalFormatting>
  <conditionalFormatting sqref="W36:AC36">
    <cfRule type="expression" dxfId="22" priority="3" stopIfTrue="1">
      <formula>$X$36&lt;&gt;$Z$36</formula>
    </cfRule>
  </conditionalFormatting>
  <conditionalFormatting sqref="W37:AC37">
    <cfRule type="expression" dxfId="21" priority="4" stopIfTrue="1">
      <formula>$X$37&lt;&gt;$Z$37</formula>
    </cfRule>
  </conditionalFormatting>
  <conditionalFormatting sqref="W67:AC67">
    <cfRule type="expression" dxfId="20" priority="5" stopIfTrue="1">
      <formula>$X$67&lt;&gt;$Z$67</formula>
    </cfRule>
  </conditionalFormatting>
  <conditionalFormatting sqref="W68:AC68">
    <cfRule type="expression" dxfId="19" priority="6" stopIfTrue="1">
      <formula>$X$68&lt;&gt;$Z$68</formula>
    </cfRule>
  </conditionalFormatting>
  <conditionalFormatting sqref="E48:F50">
    <cfRule type="expression" dxfId="18" priority="7" stopIfTrue="1">
      <formula>$E$51&lt;&gt;$AD$47</formula>
    </cfRule>
  </conditionalFormatting>
  <conditionalFormatting sqref="G48:H50">
    <cfRule type="expression" dxfId="17" priority="8" stopIfTrue="1">
      <formula>$G$51&lt;&gt;$AD$49</formula>
    </cfRule>
  </conditionalFormatting>
  <conditionalFormatting sqref="I48:J50">
    <cfRule type="expression" dxfId="16" priority="9" stopIfTrue="1">
      <formula>$I$51&lt;&gt;$AD$50</formula>
    </cfRule>
  </conditionalFormatting>
  <conditionalFormatting sqref="K48:L50">
    <cfRule type="expression" dxfId="15" priority="10" stopIfTrue="1">
      <formula>$K$51&lt;&gt;$AD$51</formula>
    </cfRule>
  </conditionalFormatting>
  <conditionalFormatting sqref="M48:N50">
    <cfRule type="expression" dxfId="14" priority="11" stopIfTrue="1">
      <formula>$M$51&lt;&gt;$AD$53</formula>
    </cfRule>
  </conditionalFormatting>
  <conditionalFormatting sqref="O48:P50">
    <cfRule type="expression" dxfId="13" priority="12" stopIfTrue="1">
      <formula>$O$51&lt;&gt;$AD$54</formula>
    </cfRule>
  </conditionalFormatting>
  <conditionalFormatting sqref="W47:AB48">
    <cfRule type="expression" dxfId="12" priority="13" stopIfTrue="1">
      <formula>$AC$47&lt;&gt;0</formula>
    </cfRule>
  </conditionalFormatting>
  <conditionalFormatting sqref="W49:AB49">
    <cfRule type="expression" dxfId="11" priority="14" stopIfTrue="1">
      <formula>$AC$49&lt;&gt;0</formula>
    </cfRule>
  </conditionalFormatting>
  <conditionalFormatting sqref="W50:AB50">
    <cfRule type="expression" dxfId="10" priority="15" stopIfTrue="1">
      <formula>$AC$50&lt;&gt;0</formula>
    </cfRule>
  </conditionalFormatting>
  <conditionalFormatting sqref="W51:AB51">
    <cfRule type="expression" dxfId="9" priority="16" stopIfTrue="1">
      <formula>$AC$51&lt;&gt;0</formula>
    </cfRule>
  </conditionalFormatting>
  <conditionalFormatting sqref="W52:AB53">
    <cfRule type="expression" dxfId="8" priority="17" stopIfTrue="1">
      <formula>$AC$53&lt;&gt;0</formula>
    </cfRule>
  </conditionalFormatting>
  <conditionalFormatting sqref="W54:AB55">
    <cfRule type="expression" dxfId="7" priority="18" stopIfTrue="1">
      <formula>$AC$54&lt;&gt;0</formula>
    </cfRule>
  </conditionalFormatting>
  <conditionalFormatting sqref="E53:F53 E64:F64 E75:F77">
    <cfRule type="expression" dxfId="6" priority="19" stopIfTrue="1">
      <formula>$E$78&lt;&gt;$AD$72</formula>
    </cfRule>
  </conditionalFormatting>
  <conditionalFormatting sqref="G53:H53 G64:H64 G75:H77">
    <cfRule type="expression" dxfId="5" priority="20" stopIfTrue="1">
      <formula>$G$78&lt;&gt;$AD$74</formula>
    </cfRule>
  </conditionalFormatting>
  <conditionalFormatting sqref="I75:J77 I64:J64 I53:J53">
    <cfRule type="expression" dxfId="4" priority="21" stopIfTrue="1">
      <formula>$I$78&lt;&gt;$AD$76</formula>
    </cfRule>
  </conditionalFormatting>
  <conditionalFormatting sqref="K53:L53 K64:L64 K75:L77">
    <cfRule type="expression" dxfId="3" priority="22" stopIfTrue="1">
      <formula>$K$78&lt;&gt;$AD$78</formula>
    </cfRule>
  </conditionalFormatting>
  <conditionalFormatting sqref="M53:N53 M64:N64 M75:N77">
    <cfRule type="expression" dxfId="2" priority="23" stopIfTrue="1">
      <formula>$M$78&lt;&gt;$AD$80</formula>
    </cfRule>
  </conditionalFormatting>
  <conditionalFormatting sqref="O53:P53 O64:P64 O75:P77">
    <cfRule type="expression" dxfId="1" priority="24" stopIfTrue="1">
      <formula>$O$78&lt;&gt;$AD$82</formula>
    </cfRule>
  </conditionalFormatting>
  <conditionalFormatting sqref="Q53:R53 Q64:R64 Q75:R77">
    <cfRule type="expression" dxfId="0" priority="25" stopIfTrue="1">
      <formula>$Q$78&lt;&gt;$AD$84</formula>
    </cfRule>
  </conditionalFormatting>
  <pageMargins left="0.27559055118110237" right="0.27559055118110237" top="0.27559055118110237" bottom="0.27559055118110237" header="0.23622047244094491" footer="0.23622047244094491"/>
  <pageSetup paperSize="9" scale="97"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14</vt:i4>
      </vt:variant>
    </vt:vector>
  </HeadingPairs>
  <TitlesOfParts>
    <vt:vector size="21" baseType="lpstr">
      <vt:lpstr>Раздел1</vt:lpstr>
      <vt:lpstr>Раздел2</vt:lpstr>
      <vt:lpstr>Раздел4</vt:lpstr>
      <vt:lpstr>Раздел7</vt:lpstr>
      <vt:lpstr>прил 1 (2)</vt:lpstr>
      <vt:lpstr>прил 2 (2)</vt:lpstr>
      <vt:lpstr>прил 3</vt:lpstr>
      <vt:lpstr>'прил 1 (2)'!rrr</vt:lpstr>
      <vt:lpstr>'прил 1 (2)'!Область_печати</vt:lpstr>
      <vt:lpstr>'прил 2 (2)'!Область_печати</vt:lpstr>
      <vt:lpstr>'прил 3'!Область_печати</vt:lpstr>
      <vt:lpstr>'прил 1 (2)'!п1</vt:lpstr>
      <vt:lpstr>'прил 1 (2)'!п1чистВсеДанные</vt:lpstr>
      <vt:lpstr>'прил 1 (2)'!п1чистВсеТекст</vt:lpstr>
      <vt:lpstr>'прил 1 (2)'!п1чистТек</vt:lpstr>
      <vt:lpstr>'прил 2 (2)'!п2</vt:lpstr>
      <vt:lpstr>'прил 2 (2)'!п2чистВсеДанные</vt:lpstr>
      <vt:lpstr>'прил 2 (2)'!п2чистТек</vt:lpstr>
      <vt:lpstr>'прил 3'!п3чистВсеДанные</vt:lpstr>
      <vt:lpstr>'прил 3'!п3чистТек</vt:lpstr>
      <vt:lpstr>'прил 1 (2)'!тест1</vt:lpstr>
    </vt:vector>
  </TitlesOfParts>
  <Company>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dc:creator>
  <cp:lastModifiedBy>Сергей Бондарев</cp:lastModifiedBy>
  <cp:lastPrinted>2020-04-22T17:45:13Z</cp:lastPrinted>
  <dcterms:created xsi:type="dcterms:W3CDTF">2005-08-11T06:54:18Z</dcterms:created>
  <dcterms:modified xsi:type="dcterms:W3CDTF">2020-04-24T09:17:25Z</dcterms:modified>
</cp:coreProperties>
</file>